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1840" windowHeight="8910"/>
  </bookViews>
  <sheets>
    <sheet name="двух разовое 7-11лет" sheetId="2" r:id="rId1"/>
    <sheet name="ЗАВТРАК 5 КЛАСС" sheetId="4" state="hidden" r:id="rId2"/>
  </sheets>
  <definedNames>
    <definedName name="_xlnm._FilterDatabase" localSheetId="0" hidden="1">'двух разовое 7-11лет'!$A$1:$WPC$202</definedName>
  </definedNames>
  <calcPr calcId="144525"/>
</workbook>
</file>

<file path=xl/calcChain.xml><?xml version="1.0" encoding="utf-8"?>
<calcChain xmlns="http://schemas.openxmlformats.org/spreadsheetml/2006/main">
  <c r="E73" i="2" l="1"/>
  <c r="F73" i="2"/>
  <c r="G73" i="2"/>
  <c r="D73" i="2"/>
  <c r="G75" i="2"/>
  <c r="G125" i="2"/>
  <c r="F125" i="2"/>
  <c r="E125" i="2"/>
  <c r="D125" i="2"/>
  <c r="B152" i="2" l="1"/>
  <c r="B121" i="2"/>
  <c r="E99" i="2" l="1"/>
  <c r="G99" i="2"/>
  <c r="B99" i="2"/>
  <c r="B92" i="2" l="1"/>
  <c r="B59" i="2" l="1"/>
  <c r="D104" i="2" l="1"/>
  <c r="E104" i="2"/>
  <c r="F104" i="2"/>
  <c r="D32" i="2" l="1"/>
  <c r="B137" i="2"/>
  <c r="F135" i="2"/>
  <c r="E135" i="2"/>
  <c r="D135" i="2"/>
  <c r="F90" i="2" l="1"/>
  <c r="E90" i="2"/>
  <c r="D90" i="2"/>
  <c r="F72" i="2"/>
  <c r="E72" i="2"/>
  <c r="D72" i="2"/>
  <c r="B44" i="2"/>
  <c r="B36" i="2"/>
  <c r="F12" i="2"/>
  <c r="E12" i="2"/>
  <c r="D12" i="2"/>
  <c r="B14" i="2"/>
  <c r="G24" i="4" l="1"/>
  <c r="F24" i="4"/>
  <c r="E24" i="4"/>
  <c r="D24" i="4"/>
  <c r="B68" i="4" l="1"/>
  <c r="G54" i="4"/>
  <c r="D54" i="4"/>
  <c r="G44" i="4"/>
  <c r="F44" i="4"/>
  <c r="E44" i="4"/>
  <c r="D44" i="4"/>
  <c r="E34" i="4"/>
  <c r="F34" i="4"/>
  <c r="G34" i="4"/>
  <c r="G27" i="4"/>
  <c r="G75" i="4"/>
  <c r="F75" i="4"/>
  <c r="E75" i="4"/>
  <c r="D75" i="4"/>
  <c r="G68" i="4"/>
  <c r="F68" i="4"/>
  <c r="E68" i="4"/>
  <c r="D68" i="4"/>
  <c r="G61" i="4"/>
  <c r="F61" i="4"/>
  <c r="E61" i="4"/>
  <c r="D61" i="4"/>
  <c r="F54" i="4"/>
  <c r="E54" i="4"/>
  <c r="G46" i="4"/>
  <c r="G41" i="4"/>
  <c r="F41" i="4"/>
  <c r="E41" i="4"/>
  <c r="D41" i="4"/>
  <c r="D34" i="4"/>
  <c r="G21" i="4"/>
  <c r="F21" i="4"/>
  <c r="E21" i="4"/>
  <c r="D21" i="4"/>
  <c r="B21" i="4"/>
  <c r="G14" i="4"/>
  <c r="F14" i="4"/>
  <c r="E14" i="4"/>
  <c r="D14" i="4"/>
  <c r="G47" i="4" l="1"/>
  <c r="E27" i="4"/>
  <c r="D47" i="4"/>
  <c r="F27" i="4"/>
  <c r="D27" i="4"/>
  <c r="E47" i="4"/>
  <c r="F47" i="4"/>
  <c r="B145" i="2" l="1"/>
  <c r="F95" i="2"/>
  <c r="F99" i="2" s="1"/>
  <c r="D95" i="2"/>
  <c r="D99" i="2" s="1"/>
  <c r="E59" i="2" l="1"/>
  <c r="F59" i="2"/>
  <c r="G59" i="2"/>
  <c r="D59" i="2"/>
  <c r="E21" i="2" l="1"/>
  <c r="E14" i="2"/>
  <c r="D14" i="2"/>
  <c r="E133" i="2"/>
  <c r="D133" i="2"/>
  <c r="D121" i="2"/>
  <c r="G14" i="2"/>
  <c r="F14" i="2"/>
  <c r="G21" i="2"/>
  <c r="B21" i="2"/>
  <c r="E121" i="2"/>
  <c r="F121" i="2"/>
  <c r="G121" i="2"/>
  <c r="F21" i="2" l="1"/>
  <c r="D21" i="2"/>
  <c r="E106" i="2"/>
  <c r="F106" i="2"/>
  <c r="G106" i="2"/>
  <c r="D106" i="2"/>
  <c r="B83" i="2" l="1"/>
  <c r="B67" i="2"/>
  <c r="B52" i="2" l="1"/>
  <c r="D40" i="2"/>
  <c r="F40" i="2"/>
  <c r="G44" i="2"/>
  <c r="F44" i="2" l="1"/>
  <c r="E44" i="2"/>
  <c r="D44" i="2"/>
  <c r="B159" i="2" l="1"/>
  <c r="B129" i="2"/>
  <c r="G173" i="2" l="1"/>
  <c r="F173" i="2"/>
  <c r="E173" i="2"/>
  <c r="D173" i="2"/>
  <c r="G168" i="2"/>
  <c r="F168" i="2"/>
  <c r="E168" i="2"/>
  <c r="D168" i="2"/>
  <c r="G164" i="2"/>
  <c r="F164" i="2"/>
  <c r="E164" i="2"/>
  <c r="D164" i="2"/>
  <c r="G159" i="2"/>
  <c r="F159" i="2"/>
  <c r="E159" i="2"/>
  <c r="D159" i="2"/>
  <c r="G152" i="2"/>
  <c r="F152" i="2"/>
  <c r="E152" i="2"/>
  <c r="D152" i="2"/>
  <c r="G145" i="2"/>
  <c r="F145" i="2"/>
  <c r="E145" i="2"/>
  <c r="D145" i="2"/>
  <c r="G137" i="2"/>
  <c r="F137" i="2"/>
  <c r="E137" i="2"/>
  <c r="D137" i="2"/>
  <c r="G129" i="2"/>
  <c r="F129" i="2"/>
  <c r="E129" i="2"/>
  <c r="D129" i="2"/>
  <c r="G113" i="2"/>
  <c r="F113" i="2"/>
  <c r="E113" i="2"/>
  <c r="D113" i="2"/>
  <c r="B113" i="2"/>
  <c r="D92" i="2"/>
  <c r="G83" i="2"/>
  <c r="F83" i="2"/>
  <c r="E83" i="2"/>
  <c r="D83" i="2"/>
  <c r="G67" i="2"/>
  <c r="G68" i="2" s="1"/>
  <c r="F67" i="2"/>
  <c r="E67" i="2"/>
  <c r="D67" i="2"/>
  <c r="G52" i="2"/>
  <c r="F52" i="2"/>
  <c r="E52" i="2"/>
  <c r="D52" i="2"/>
  <c r="G36" i="2"/>
  <c r="F36" i="2"/>
  <c r="E36" i="2"/>
  <c r="D36" i="2"/>
  <c r="G29" i="2"/>
  <c r="F29" i="2"/>
  <c r="E29" i="2"/>
  <c r="D29" i="2"/>
  <c r="B29" i="2"/>
  <c r="D75" i="2" l="1"/>
  <c r="E75" i="2"/>
  <c r="F92" i="2"/>
  <c r="F75" i="2"/>
  <c r="G160" i="2"/>
  <c r="G146" i="2"/>
  <c r="E130" i="2"/>
  <c r="D130" i="2"/>
  <c r="F68" i="2"/>
  <c r="E68" i="2"/>
  <c r="D68" i="2"/>
  <c r="E160" i="2"/>
  <c r="D160" i="2"/>
  <c r="B161" i="2"/>
  <c r="G114" i="2"/>
  <c r="D146" i="2"/>
  <c r="F146" i="2"/>
  <c r="E92" i="2"/>
  <c r="D100" i="2"/>
  <c r="B162" i="2"/>
  <c r="G92" i="2"/>
  <c r="G161" i="2" s="1"/>
  <c r="G163" i="2" s="1"/>
  <c r="G165" i="2" s="1"/>
  <c r="G166" i="2" s="1"/>
  <c r="D114" i="2"/>
  <c r="F114" i="2"/>
  <c r="E114" i="2"/>
  <c r="G130" i="2"/>
  <c r="F160" i="2"/>
  <c r="E37" i="2"/>
  <c r="G37" i="2"/>
  <c r="G84" i="2"/>
  <c r="F130" i="2"/>
  <c r="E146" i="2"/>
  <c r="E53" i="2"/>
  <c r="G53" i="2"/>
  <c r="E162" i="2"/>
  <c r="E22" i="2"/>
  <c r="G22" i="2"/>
  <c r="D37" i="2"/>
  <c r="F37" i="2"/>
  <c r="G162" i="2"/>
  <c r="G167" i="2" s="1"/>
  <c r="G169" i="2" s="1"/>
  <c r="G170" i="2" s="1"/>
  <c r="F53" i="2"/>
  <c r="D53" i="2"/>
  <c r="F22" i="2"/>
  <c r="D162" i="2"/>
  <c r="F162" i="2"/>
  <c r="D22" i="2"/>
  <c r="F167" i="2" l="1"/>
  <c r="F169" i="2" s="1"/>
  <c r="F170" i="2" s="1"/>
  <c r="E167" i="2"/>
  <c r="E169" i="2" s="1"/>
  <c r="E170" i="2" s="1"/>
  <c r="D167" i="2"/>
  <c r="D169" i="2" s="1"/>
  <c r="D170" i="2" s="1"/>
  <c r="D161" i="2"/>
  <c r="D84" i="2"/>
  <c r="F100" i="2"/>
  <c r="E84" i="2"/>
  <c r="F161" i="2"/>
  <c r="F84" i="2"/>
  <c r="E100" i="2"/>
  <c r="G100" i="2"/>
  <c r="E161" i="2"/>
  <c r="G171" i="2"/>
  <c r="G172" i="2" s="1"/>
  <c r="G174" i="2" s="1"/>
  <c r="G175" i="2" s="1"/>
  <c r="E163" i="2" l="1"/>
  <c r="F163" i="2"/>
  <c r="D163" i="2"/>
  <c r="D171" i="2"/>
  <c r="D172" i="2" s="1"/>
  <c r="D174" i="2" s="1"/>
  <c r="D175" i="2" s="1"/>
  <c r="F171" i="2"/>
  <c r="F172" i="2" s="1"/>
  <c r="F174" i="2" s="1"/>
  <c r="F175" i="2" s="1"/>
  <c r="E171" i="2"/>
  <c r="E172" i="2" s="1"/>
  <c r="E174" i="2" s="1"/>
  <c r="E175" i="2" s="1"/>
  <c r="D165" i="2" l="1"/>
  <c r="E165" i="2"/>
  <c r="F165" i="2"/>
  <c r="F166" i="2" l="1"/>
  <c r="D166" i="2"/>
  <c r="E166" i="2"/>
</calcChain>
</file>

<file path=xl/sharedStrings.xml><?xml version="1.0" encoding="utf-8"?>
<sst xmlns="http://schemas.openxmlformats.org/spreadsheetml/2006/main" count="289" uniqueCount="113">
  <si>
    <t>№ рецептур</t>
  </si>
  <si>
    <t xml:space="preserve">   Наименование бдюда</t>
  </si>
  <si>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</si>
  <si>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</si>
  <si>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</si>
  <si>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</si>
  <si>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</si>
  <si>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</si>
  <si>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ПР</t>
  </si>
  <si>
    <t>Чай с сахаром</t>
  </si>
  <si>
    <t>Итого завтрак:</t>
  </si>
  <si>
    <t xml:space="preserve">Каша гречневая рассыпчатая </t>
  </si>
  <si>
    <t>Котлета куриная с соусом красным</t>
  </si>
  <si>
    <t>Компот из сухофруктов</t>
  </si>
  <si>
    <t>Хлеб ржаной</t>
  </si>
  <si>
    <t>Хлеб пшеничный</t>
  </si>
  <si>
    <t>Итого обед:</t>
  </si>
  <si>
    <t>Итого за день</t>
  </si>
  <si>
    <t>Чай с сахаром лимоном</t>
  </si>
  <si>
    <t>Тефтели " мясные"  с соусом красным</t>
  </si>
  <si>
    <t>Напиток из шиповника</t>
  </si>
  <si>
    <t>Суп гороховый  на м/к бульоне</t>
  </si>
  <si>
    <t>Итого завтрак</t>
  </si>
  <si>
    <t>Итого обед</t>
  </si>
  <si>
    <t>Меню приготавливаемых блюд  возрастная категория от 7 до 11 лет ( двухразовое )</t>
  </si>
  <si>
    <t>Картофель отварной</t>
  </si>
  <si>
    <t>Компот из  свежемороженных ягод</t>
  </si>
  <si>
    <t>444/505</t>
  </si>
  <si>
    <t>437/505</t>
  </si>
  <si>
    <t>Итого за 10 дней :</t>
  </si>
  <si>
    <t>Фрикадельки мясные "деревенские" в соусе красном</t>
  </si>
  <si>
    <t xml:space="preserve">Макароны отварные </t>
  </si>
  <si>
    <t>день1</t>
  </si>
  <si>
    <t xml:space="preserve">Обед </t>
  </si>
  <si>
    <t>день2</t>
  </si>
  <si>
    <t>Завтрак</t>
  </si>
  <si>
    <t>день3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</si>
  <si>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</si>
  <si>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</si>
  <si>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</si>
  <si>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</si>
  <si>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</si>
  <si>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</si>
  <si>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</si>
  <si>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t xml:space="preserve">                         Завтрак</t>
  </si>
  <si>
    <t>50 % от суточной нормы</t>
  </si>
  <si>
    <t>Среднее значение завтрака и обеда  за период</t>
  </si>
  <si>
    <t>Среднее значение завтрака  за период</t>
  </si>
  <si>
    <t>Среднее значение  обеда  за период</t>
  </si>
  <si>
    <t xml:space="preserve">Суп с макаронными изделиями на м/к бульоне </t>
  </si>
  <si>
    <t xml:space="preserve">Плов с мясом </t>
  </si>
  <si>
    <t>Рис отварной</t>
  </si>
  <si>
    <t>Котлеты рыбные с соусом</t>
  </si>
  <si>
    <t>Суп с клецками на м/к бульоне</t>
  </si>
  <si>
    <t>Завтрак 20% от суточной нормы</t>
  </si>
  <si>
    <t>% откланение</t>
  </si>
  <si>
    <t>Завтрак 30% от суточной нормы</t>
  </si>
  <si>
    <t>200</t>
  </si>
  <si>
    <t>Каша молочная "Дружба"</t>
  </si>
  <si>
    <t>пр</t>
  </si>
  <si>
    <t>Свекольник</t>
  </si>
  <si>
    <t>Пюре гороховое</t>
  </si>
  <si>
    <t>429.1</t>
  </si>
  <si>
    <t>128/330</t>
  </si>
  <si>
    <t>377.1</t>
  </si>
  <si>
    <t xml:space="preserve">Кисель </t>
  </si>
  <si>
    <t>Булочка школьная/ Батон</t>
  </si>
  <si>
    <t>Суп-лапша на курином бульоне</t>
  </si>
  <si>
    <t>Котлеты мясные "по домашнему" в соусе красном</t>
  </si>
  <si>
    <t>274/505</t>
  </si>
  <si>
    <t xml:space="preserve">Чай с сахаром </t>
  </si>
  <si>
    <t>Масло сливочное порциями</t>
  </si>
  <si>
    <t>Булочка школьная</t>
  </si>
  <si>
    <t xml:space="preserve">Манты с соусом сметанным </t>
  </si>
  <si>
    <t>Крендель сахарный</t>
  </si>
  <si>
    <t>Меню приготавливаемых блюд  5 класс    СОШ № 32</t>
  </si>
  <si>
    <t>Сырники с молочным соусом</t>
  </si>
  <si>
    <t>200/50</t>
  </si>
  <si>
    <t>Сосиска отварная  с соусом</t>
  </si>
  <si>
    <t>Батон</t>
  </si>
  <si>
    <t>Плюшка московская/ Кондитерское изделия</t>
  </si>
  <si>
    <t>Сосиска отварная с соусом</t>
  </si>
  <si>
    <t>Сосиска  с соусом</t>
  </si>
  <si>
    <t>Картофельное пюре/ картофель с молоком</t>
  </si>
  <si>
    <t>Яблоко</t>
  </si>
  <si>
    <t>250</t>
  </si>
  <si>
    <t>Батон с маслом</t>
  </si>
  <si>
    <t>Жаркое по- домашнему с мясом</t>
  </si>
  <si>
    <t xml:space="preserve">Суп картофельный с  рыбой </t>
  </si>
  <si>
    <t>280/422</t>
  </si>
  <si>
    <t>576/14</t>
  </si>
  <si>
    <t>127/128</t>
  </si>
  <si>
    <t>279/422</t>
  </si>
  <si>
    <t>243/422</t>
  </si>
  <si>
    <t>295/422</t>
  </si>
  <si>
    <t>234/422</t>
  </si>
  <si>
    <t>Вареники с творогом соусом</t>
  </si>
  <si>
    <t xml:space="preserve">218/327 </t>
  </si>
  <si>
    <t>Пельмени отварные с соусом в ассортименте</t>
  </si>
  <si>
    <t>Блины с соусом ( в ассортименте)</t>
  </si>
  <si>
    <t>130/40</t>
  </si>
  <si>
    <t>Каща молочная Дружба</t>
  </si>
  <si>
    <t xml:space="preserve">Омлет натуральный </t>
  </si>
  <si>
    <t>150</t>
  </si>
  <si>
    <t xml:space="preserve">Сосиска отварная </t>
  </si>
  <si>
    <t>Манты с соусом (в ассортименте)</t>
  </si>
  <si>
    <t>Щи из свежей капусты с картофелем на м/к бульоне со сметаной</t>
  </si>
  <si>
    <t>Сырники с  соусом (в ассортименте)</t>
  </si>
  <si>
    <t>Каша рисовая молочная с маслом сливочным</t>
  </si>
  <si>
    <t>ООО "Успехъ"</t>
  </si>
  <si>
    <t>Борщ с капустой,картофелем на м/к бульоне со сметаной</t>
  </si>
  <si>
    <t>Рассольник  Ленинградский на м/к бульоне со сметаной</t>
  </si>
  <si>
    <t>Картофель тушенный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</si>
</sst>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/>
    <xf numFmtId="2" fontId="9" fillId="0" borderId="0" xfId="0" applyNumberFormat="1" applyFont="1" applyFill="1"/>
    <xf numFmtId="164" fontId="1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1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10" fontId="9" fillId="2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0" fontId="12" fillId="0" borderId="0" xfId="0" applyNumberFormat="1" applyFont="1" applyFill="1"/>
    <xf numFmtId="164" fontId="10" fillId="0" borderId="0" xfId="0" applyNumberFormat="1" applyFont="1" applyFill="1"/>
    <xf numFmtId="10" fontId="10" fillId="0" borderId="0" xfId="0" applyNumberFormat="1" applyFont="1" applyFill="1"/>
    <xf numFmtId="0" fontId="13" fillId="0" borderId="0" xfId="0" applyFont="1" applyAlignment="1">
      <alignment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abSelected="1" topLeftCell="A148" workbookViewId="0">
      <selection activeCell="D176" sqref="D176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32" customWidth="1"/>
    <col min="4" max="4" width="9.7109375" style="33" customWidth="1"/>
    <col min="5" max="6" width="10.7109375" style="33" customWidth="1"/>
    <col min="7" max="7" width="13" style="33" customWidth="1"/>
    <col min="8" max="8" width="13.28515625" style="34" customWidth="1"/>
    <col min="9" max="70" width="9.140625" style="29"/>
    <col min="71" max="71" width="7.85546875" style="29" customWidth="1"/>
    <col min="72" max="72" width="57.85546875" style="29" customWidth="1"/>
    <col min="73" max="73" width="10.140625" style="29" customWidth="1"/>
    <col min="74" max="74" width="12.28515625" style="29" customWidth="1"/>
    <col min="75" max="77" width="0" style="29" hidden="1" customWidth="1"/>
    <col min="78" max="78" width="9.7109375" style="29" customWidth="1"/>
    <col min="79" max="80" width="10.7109375" style="29" customWidth="1"/>
    <col min="81" max="81" width="11.85546875" style="29" customWidth="1"/>
    <col min="82" max="82" width="0" style="29" hidden="1" customWidth="1"/>
    <col min="83" max="83" width="9.140625" style="29" customWidth="1"/>
    <col min="84" max="84" width="8" style="29" customWidth="1"/>
    <col min="85" max="85" width="7.5703125" style="29" customWidth="1"/>
    <col min="86" max="86" width="9" style="29" customWidth="1"/>
    <col min="87" max="89" width="9.140625" style="29" customWidth="1"/>
    <col min="90" max="95" width="0" style="29" hidden="1" customWidth="1"/>
    <col min="96" max="326" width="9.140625" style="29"/>
    <col min="327" max="327" width="7.85546875" style="29" customWidth="1"/>
    <col min="328" max="328" width="57.85546875" style="29" customWidth="1"/>
    <col min="329" max="329" width="10.140625" style="29" customWidth="1"/>
    <col min="330" max="330" width="12.28515625" style="29" customWidth="1"/>
    <col min="331" max="333" width="0" style="29" hidden="1" customWidth="1"/>
    <col min="334" max="334" width="9.7109375" style="29" customWidth="1"/>
    <col min="335" max="336" width="10.7109375" style="29" customWidth="1"/>
    <col min="337" max="337" width="11.85546875" style="29" customWidth="1"/>
    <col min="338" max="338" width="0" style="29" hidden="1" customWidth="1"/>
    <col min="339" max="339" width="9.140625" style="29" customWidth="1"/>
    <col min="340" max="340" width="8" style="29" customWidth="1"/>
    <col min="341" max="341" width="7.5703125" style="29" customWidth="1"/>
    <col min="342" max="342" width="9" style="29" customWidth="1"/>
    <col min="343" max="345" width="9.140625" style="29" customWidth="1"/>
    <col min="346" max="351" width="0" style="29" hidden="1" customWidth="1"/>
    <col min="352" max="582" width="9.140625" style="29"/>
    <col min="583" max="583" width="7.85546875" style="29" customWidth="1"/>
    <col min="584" max="584" width="57.85546875" style="29" customWidth="1"/>
    <col min="585" max="585" width="10.140625" style="29" customWidth="1"/>
    <col min="586" max="586" width="12.28515625" style="29" customWidth="1"/>
    <col min="587" max="589" width="0" style="29" hidden="1" customWidth="1"/>
    <col min="590" max="590" width="9.7109375" style="29" customWidth="1"/>
    <col min="591" max="592" width="10.7109375" style="29" customWidth="1"/>
    <col min="593" max="593" width="11.85546875" style="29" customWidth="1"/>
    <col min="594" max="594" width="0" style="29" hidden="1" customWidth="1"/>
    <col min="595" max="595" width="9.140625" style="29" customWidth="1"/>
    <col min="596" max="596" width="8" style="29" customWidth="1"/>
    <col min="597" max="597" width="7.5703125" style="29" customWidth="1"/>
    <col min="598" max="598" width="9" style="29" customWidth="1"/>
    <col min="599" max="601" width="9.140625" style="29" customWidth="1"/>
    <col min="602" max="607" width="0" style="29" hidden="1" customWidth="1"/>
    <col min="608" max="838" width="9.140625" style="29"/>
    <col min="839" max="839" width="7.85546875" style="29" customWidth="1"/>
    <col min="840" max="840" width="57.85546875" style="29" customWidth="1"/>
    <col min="841" max="841" width="10.140625" style="29" customWidth="1"/>
    <col min="842" max="842" width="12.28515625" style="29" customWidth="1"/>
    <col min="843" max="845" width="0" style="29" hidden="1" customWidth="1"/>
    <col min="846" max="846" width="9.7109375" style="29" customWidth="1"/>
    <col min="847" max="848" width="10.7109375" style="29" customWidth="1"/>
    <col min="849" max="849" width="11.85546875" style="29" customWidth="1"/>
    <col min="850" max="850" width="0" style="29" hidden="1" customWidth="1"/>
    <col min="851" max="851" width="9.140625" style="29" customWidth="1"/>
    <col min="852" max="852" width="8" style="29" customWidth="1"/>
    <col min="853" max="853" width="7.5703125" style="29" customWidth="1"/>
    <col min="854" max="854" width="9" style="29" customWidth="1"/>
    <col min="855" max="857" width="9.140625" style="29" customWidth="1"/>
    <col min="858" max="863" width="0" style="29" hidden="1" customWidth="1"/>
    <col min="864" max="1094" width="9.140625" style="29"/>
    <col min="1095" max="1095" width="7.85546875" style="29" customWidth="1"/>
    <col min="1096" max="1096" width="57.85546875" style="29" customWidth="1"/>
    <col min="1097" max="1097" width="10.140625" style="29" customWidth="1"/>
    <col min="1098" max="1098" width="12.28515625" style="29" customWidth="1"/>
    <col min="1099" max="1101" width="0" style="29" hidden="1" customWidth="1"/>
    <col min="1102" max="1102" width="9.7109375" style="29" customWidth="1"/>
    <col min="1103" max="1104" width="10.7109375" style="29" customWidth="1"/>
    <col min="1105" max="1105" width="11.85546875" style="29" customWidth="1"/>
    <col min="1106" max="1106" width="0" style="29" hidden="1" customWidth="1"/>
    <col min="1107" max="1107" width="9.140625" style="29" customWidth="1"/>
    <col min="1108" max="1108" width="8" style="29" customWidth="1"/>
    <col min="1109" max="1109" width="7.5703125" style="29" customWidth="1"/>
    <col min="1110" max="1110" width="9" style="29" customWidth="1"/>
    <col min="1111" max="1113" width="9.140625" style="29" customWidth="1"/>
    <col min="1114" max="1119" width="0" style="29" hidden="1" customWidth="1"/>
    <col min="1120" max="1350" width="9.140625" style="29"/>
    <col min="1351" max="1351" width="7.85546875" style="29" customWidth="1"/>
    <col min="1352" max="1352" width="57.85546875" style="29" customWidth="1"/>
    <col min="1353" max="1353" width="10.140625" style="29" customWidth="1"/>
    <col min="1354" max="1354" width="12.28515625" style="29" customWidth="1"/>
    <col min="1355" max="1357" width="0" style="29" hidden="1" customWidth="1"/>
    <col min="1358" max="1358" width="9.7109375" style="29" customWidth="1"/>
    <col min="1359" max="1360" width="10.7109375" style="29" customWidth="1"/>
    <col min="1361" max="1361" width="11.85546875" style="29" customWidth="1"/>
    <col min="1362" max="1362" width="0" style="29" hidden="1" customWidth="1"/>
    <col min="1363" max="1363" width="9.140625" style="29" customWidth="1"/>
    <col min="1364" max="1364" width="8" style="29" customWidth="1"/>
    <col min="1365" max="1365" width="7.5703125" style="29" customWidth="1"/>
    <col min="1366" max="1366" width="9" style="29" customWidth="1"/>
    <col min="1367" max="1369" width="9.140625" style="29" customWidth="1"/>
    <col min="1370" max="1375" width="0" style="29" hidden="1" customWidth="1"/>
    <col min="1376" max="1606" width="9.140625" style="29"/>
    <col min="1607" max="1607" width="7.85546875" style="29" customWidth="1"/>
    <col min="1608" max="1608" width="57.85546875" style="29" customWidth="1"/>
    <col min="1609" max="1609" width="10.140625" style="29" customWidth="1"/>
    <col min="1610" max="1610" width="12.28515625" style="29" customWidth="1"/>
    <col min="1611" max="1613" width="0" style="29" hidden="1" customWidth="1"/>
    <col min="1614" max="1614" width="9.7109375" style="29" customWidth="1"/>
    <col min="1615" max="1616" width="10.7109375" style="29" customWidth="1"/>
    <col min="1617" max="1617" width="11.85546875" style="29" customWidth="1"/>
    <col min="1618" max="1618" width="0" style="29" hidden="1" customWidth="1"/>
    <col min="1619" max="1619" width="9.140625" style="29" customWidth="1"/>
    <col min="1620" max="1620" width="8" style="29" customWidth="1"/>
    <col min="1621" max="1621" width="7.5703125" style="29" customWidth="1"/>
    <col min="1622" max="1622" width="9" style="29" customWidth="1"/>
    <col min="1623" max="1625" width="9.140625" style="29" customWidth="1"/>
    <col min="1626" max="1631" width="0" style="29" hidden="1" customWidth="1"/>
    <col min="1632" max="1862" width="9.140625" style="29"/>
    <col min="1863" max="1863" width="7.85546875" style="29" customWidth="1"/>
    <col min="1864" max="1864" width="57.85546875" style="29" customWidth="1"/>
    <col min="1865" max="1865" width="10.140625" style="29" customWidth="1"/>
    <col min="1866" max="1866" width="12.28515625" style="29" customWidth="1"/>
    <col min="1867" max="1869" width="0" style="29" hidden="1" customWidth="1"/>
    <col min="1870" max="1870" width="9.7109375" style="29" customWidth="1"/>
    <col min="1871" max="1872" width="10.7109375" style="29" customWidth="1"/>
    <col min="1873" max="1873" width="11.85546875" style="29" customWidth="1"/>
    <col min="1874" max="1874" width="0" style="29" hidden="1" customWidth="1"/>
    <col min="1875" max="1875" width="9.140625" style="29" customWidth="1"/>
    <col min="1876" max="1876" width="8" style="29" customWidth="1"/>
    <col min="1877" max="1877" width="7.5703125" style="29" customWidth="1"/>
    <col min="1878" max="1878" width="9" style="29" customWidth="1"/>
    <col min="1879" max="1881" width="9.140625" style="29" customWidth="1"/>
    <col min="1882" max="1887" width="0" style="29" hidden="1" customWidth="1"/>
    <col min="1888" max="2118" width="9.140625" style="29"/>
    <col min="2119" max="2119" width="7.85546875" style="29" customWidth="1"/>
    <col min="2120" max="2120" width="57.85546875" style="29" customWidth="1"/>
    <col min="2121" max="2121" width="10.140625" style="29" customWidth="1"/>
    <col min="2122" max="2122" width="12.28515625" style="29" customWidth="1"/>
    <col min="2123" max="2125" width="0" style="29" hidden="1" customWidth="1"/>
    <col min="2126" max="2126" width="9.7109375" style="29" customWidth="1"/>
    <col min="2127" max="2128" width="10.7109375" style="29" customWidth="1"/>
    <col min="2129" max="2129" width="11.85546875" style="29" customWidth="1"/>
    <col min="2130" max="2130" width="0" style="29" hidden="1" customWidth="1"/>
    <col min="2131" max="2131" width="9.140625" style="29" customWidth="1"/>
    <col min="2132" max="2132" width="8" style="29" customWidth="1"/>
    <col min="2133" max="2133" width="7.5703125" style="29" customWidth="1"/>
    <col min="2134" max="2134" width="9" style="29" customWidth="1"/>
    <col min="2135" max="2137" width="9.140625" style="29" customWidth="1"/>
    <col min="2138" max="2143" width="0" style="29" hidden="1" customWidth="1"/>
    <col min="2144" max="2374" width="9.140625" style="29"/>
    <col min="2375" max="2375" width="7.85546875" style="29" customWidth="1"/>
    <col min="2376" max="2376" width="57.85546875" style="29" customWidth="1"/>
    <col min="2377" max="2377" width="10.140625" style="29" customWidth="1"/>
    <col min="2378" max="2378" width="12.28515625" style="29" customWidth="1"/>
    <col min="2379" max="2381" width="0" style="29" hidden="1" customWidth="1"/>
    <col min="2382" max="2382" width="9.7109375" style="29" customWidth="1"/>
    <col min="2383" max="2384" width="10.7109375" style="29" customWidth="1"/>
    <col min="2385" max="2385" width="11.85546875" style="29" customWidth="1"/>
    <col min="2386" max="2386" width="0" style="29" hidden="1" customWidth="1"/>
    <col min="2387" max="2387" width="9.140625" style="29" customWidth="1"/>
    <col min="2388" max="2388" width="8" style="29" customWidth="1"/>
    <col min="2389" max="2389" width="7.5703125" style="29" customWidth="1"/>
    <col min="2390" max="2390" width="9" style="29" customWidth="1"/>
    <col min="2391" max="2393" width="9.140625" style="29" customWidth="1"/>
    <col min="2394" max="2399" width="0" style="29" hidden="1" customWidth="1"/>
    <col min="2400" max="2630" width="9.140625" style="29"/>
    <col min="2631" max="2631" width="7.85546875" style="29" customWidth="1"/>
    <col min="2632" max="2632" width="57.85546875" style="29" customWidth="1"/>
    <col min="2633" max="2633" width="10.140625" style="29" customWidth="1"/>
    <col min="2634" max="2634" width="12.28515625" style="29" customWidth="1"/>
    <col min="2635" max="2637" width="0" style="29" hidden="1" customWidth="1"/>
    <col min="2638" max="2638" width="9.7109375" style="29" customWidth="1"/>
    <col min="2639" max="2640" width="10.7109375" style="29" customWidth="1"/>
    <col min="2641" max="2641" width="11.85546875" style="29" customWidth="1"/>
    <col min="2642" max="2642" width="0" style="29" hidden="1" customWidth="1"/>
    <col min="2643" max="2643" width="9.140625" style="29" customWidth="1"/>
    <col min="2644" max="2644" width="8" style="29" customWidth="1"/>
    <col min="2645" max="2645" width="7.5703125" style="29" customWidth="1"/>
    <col min="2646" max="2646" width="9" style="29" customWidth="1"/>
    <col min="2647" max="2649" width="9.140625" style="29" customWidth="1"/>
    <col min="2650" max="2655" width="0" style="29" hidden="1" customWidth="1"/>
    <col min="2656" max="2886" width="9.140625" style="29"/>
    <col min="2887" max="2887" width="7.85546875" style="29" customWidth="1"/>
    <col min="2888" max="2888" width="57.85546875" style="29" customWidth="1"/>
    <col min="2889" max="2889" width="10.140625" style="29" customWidth="1"/>
    <col min="2890" max="2890" width="12.28515625" style="29" customWidth="1"/>
    <col min="2891" max="2893" width="0" style="29" hidden="1" customWidth="1"/>
    <col min="2894" max="2894" width="9.7109375" style="29" customWidth="1"/>
    <col min="2895" max="2896" width="10.7109375" style="29" customWidth="1"/>
    <col min="2897" max="2897" width="11.85546875" style="29" customWidth="1"/>
    <col min="2898" max="2898" width="0" style="29" hidden="1" customWidth="1"/>
    <col min="2899" max="2899" width="9.140625" style="29" customWidth="1"/>
    <col min="2900" max="2900" width="8" style="29" customWidth="1"/>
    <col min="2901" max="2901" width="7.5703125" style="29" customWidth="1"/>
    <col min="2902" max="2902" width="9" style="29" customWidth="1"/>
    <col min="2903" max="2905" width="9.140625" style="29" customWidth="1"/>
    <col min="2906" max="2911" width="0" style="29" hidden="1" customWidth="1"/>
    <col min="2912" max="3142" width="9.140625" style="29"/>
    <col min="3143" max="3143" width="7.85546875" style="29" customWidth="1"/>
    <col min="3144" max="3144" width="57.85546875" style="29" customWidth="1"/>
    <col min="3145" max="3145" width="10.140625" style="29" customWidth="1"/>
    <col min="3146" max="3146" width="12.28515625" style="29" customWidth="1"/>
    <col min="3147" max="3149" width="0" style="29" hidden="1" customWidth="1"/>
    <col min="3150" max="3150" width="9.7109375" style="29" customWidth="1"/>
    <col min="3151" max="3152" width="10.7109375" style="29" customWidth="1"/>
    <col min="3153" max="3153" width="11.85546875" style="29" customWidth="1"/>
    <col min="3154" max="3154" width="0" style="29" hidden="1" customWidth="1"/>
    <col min="3155" max="3155" width="9.140625" style="29" customWidth="1"/>
    <col min="3156" max="3156" width="8" style="29" customWidth="1"/>
    <col min="3157" max="3157" width="7.5703125" style="29" customWidth="1"/>
    <col min="3158" max="3158" width="9" style="29" customWidth="1"/>
    <col min="3159" max="3161" width="9.140625" style="29" customWidth="1"/>
    <col min="3162" max="3167" width="0" style="29" hidden="1" customWidth="1"/>
    <col min="3168" max="3398" width="9.140625" style="29"/>
    <col min="3399" max="3399" width="7.85546875" style="29" customWidth="1"/>
    <col min="3400" max="3400" width="57.85546875" style="29" customWidth="1"/>
    <col min="3401" max="3401" width="10.140625" style="29" customWidth="1"/>
    <col min="3402" max="3402" width="12.28515625" style="29" customWidth="1"/>
    <col min="3403" max="3405" width="0" style="29" hidden="1" customWidth="1"/>
    <col min="3406" max="3406" width="9.7109375" style="29" customWidth="1"/>
    <col min="3407" max="3408" width="10.7109375" style="29" customWidth="1"/>
    <col min="3409" max="3409" width="11.85546875" style="29" customWidth="1"/>
    <col min="3410" max="3410" width="0" style="29" hidden="1" customWidth="1"/>
    <col min="3411" max="3411" width="9.140625" style="29" customWidth="1"/>
    <col min="3412" max="3412" width="8" style="29" customWidth="1"/>
    <col min="3413" max="3413" width="7.5703125" style="29" customWidth="1"/>
    <col min="3414" max="3414" width="9" style="29" customWidth="1"/>
    <col min="3415" max="3417" width="9.140625" style="29" customWidth="1"/>
    <col min="3418" max="3423" width="0" style="29" hidden="1" customWidth="1"/>
    <col min="3424" max="3654" width="9.140625" style="29"/>
    <col min="3655" max="3655" width="7.85546875" style="29" customWidth="1"/>
    <col min="3656" max="3656" width="57.85546875" style="29" customWidth="1"/>
    <col min="3657" max="3657" width="10.140625" style="29" customWidth="1"/>
    <col min="3658" max="3658" width="12.28515625" style="29" customWidth="1"/>
    <col min="3659" max="3661" width="0" style="29" hidden="1" customWidth="1"/>
    <col min="3662" max="3662" width="9.7109375" style="29" customWidth="1"/>
    <col min="3663" max="3664" width="10.7109375" style="29" customWidth="1"/>
    <col min="3665" max="3665" width="11.85546875" style="29" customWidth="1"/>
    <col min="3666" max="3666" width="0" style="29" hidden="1" customWidth="1"/>
    <col min="3667" max="3667" width="9.140625" style="29" customWidth="1"/>
    <col min="3668" max="3668" width="8" style="29" customWidth="1"/>
    <col min="3669" max="3669" width="7.5703125" style="29" customWidth="1"/>
    <col min="3670" max="3670" width="9" style="29" customWidth="1"/>
    <col min="3671" max="3673" width="9.140625" style="29" customWidth="1"/>
    <col min="3674" max="3679" width="0" style="29" hidden="1" customWidth="1"/>
    <col min="3680" max="3910" width="9.140625" style="29"/>
    <col min="3911" max="3911" width="7.85546875" style="29" customWidth="1"/>
    <col min="3912" max="3912" width="57.85546875" style="29" customWidth="1"/>
    <col min="3913" max="3913" width="10.140625" style="29" customWidth="1"/>
    <col min="3914" max="3914" width="12.28515625" style="29" customWidth="1"/>
    <col min="3915" max="3917" width="0" style="29" hidden="1" customWidth="1"/>
    <col min="3918" max="3918" width="9.7109375" style="29" customWidth="1"/>
    <col min="3919" max="3920" width="10.7109375" style="29" customWidth="1"/>
    <col min="3921" max="3921" width="11.85546875" style="29" customWidth="1"/>
    <col min="3922" max="3922" width="0" style="29" hidden="1" customWidth="1"/>
    <col min="3923" max="3923" width="9.140625" style="29" customWidth="1"/>
    <col min="3924" max="3924" width="8" style="29" customWidth="1"/>
    <col min="3925" max="3925" width="7.5703125" style="29" customWidth="1"/>
    <col min="3926" max="3926" width="9" style="29" customWidth="1"/>
    <col min="3927" max="3929" width="9.140625" style="29" customWidth="1"/>
    <col min="3930" max="3935" width="0" style="29" hidden="1" customWidth="1"/>
    <col min="3936" max="4166" width="9.140625" style="29"/>
    <col min="4167" max="4167" width="7.85546875" style="29" customWidth="1"/>
    <col min="4168" max="4168" width="57.85546875" style="29" customWidth="1"/>
    <col min="4169" max="4169" width="10.140625" style="29" customWidth="1"/>
    <col min="4170" max="4170" width="12.28515625" style="29" customWidth="1"/>
    <col min="4171" max="4173" width="0" style="29" hidden="1" customWidth="1"/>
    <col min="4174" max="4174" width="9.7109375" style="29" customWidth="1"/>
    <col min="4175" max="4176" width="10.7109375" style="29" customWidth="1"/>
    <col min="4177" max="4177" width="11.85546875" style="29" customWidth="1"/>
    <col min="4178" max="4178" width="0" style="29" hidden="1" customWidth="1"/>
    <col min="4179" max="4179" width="9.140625" style="29" customWidth="1"/>
    <col min="4180" max="4180" width="8" style="29" customWidth="1"/>
    <col min="4181" max="4181" width="7.5703125" style="29" customWidth="1"/>
    <col min="4182" max="4182" width="9" style="29" customWidth="1"/>
    <col min="4183" max="4185" width="9.140625" style="29" customWidth="1"/>
    <col min="4186" max="4191" width="0" style="29" hidden="1" customWidth="1"/>
    <col min="4192" max="4422" width="9.140625" style="29"/>
    <col min="4423" max="4423" width="7.85546875" style="29" customWidth="1"/>
    <col min="4424" max="4424" width="57.85546875" style="29" customWidth="1"/>
    <col min="4425" max="4425" width="10.140625" style="29" customWidth="1"/>
    <col min="4426" max="4426" width="12.28515625" style="29" customWidth="1"/>
    <col min="4427" max="4429" width="0" style="29" hidden="1" customWidth="1"/>
    <col min="4430" max="4430" width="9.7109375" style="29" customWidth="1"/>
    <col min="4431" max="4432" width="10.7109375" style="29" customWidth="1"/>
    <col min="4433" max="4433" width="11.85546875" style="29" customWidth="1"/>
    <col min="4434" max="4434" width="0" style="29" hidden="1" customWidth="1"/>
    <col min="4435" max="4435" width="9.140625" style="29" customWidth="1"/>
    <col min="4436" max="4436" width="8" style="29" customWidth="1"/>
    <col min="4437" max="4437" width="7.5703125" style="29" customWidth="1"/>
    <col min="4438" max="4438" width="9" style="29" customWidth="1"/>
    <col min="4439" max="4441" width="9.140625" style="29" customWidth="1"/>
    <col min="4442" max="4447" width="0" style="29" hidden="1" customWidth="1"/>
    <col min="4448" max="4678" width="9.140625" style="29"/>
    <col min="4679" max="4679" width="7.85546875" style="29" customWidth="1"/>
    <col min="4680" max="4680" width="57.85546875" style="29" customWidth="1"/>
    <col min="4681" max="4681" width="10.140625" style="29" customWidth="1"/>
    <col min="4682" max="4682" width="12.28515625" style="29" customWidth="1"/>
    <col min="4683" max="4685" width="0" style="29" hidden="1" customWidth="1"/>
    <col min="4686" max="4686" width="9.7109375" style="29" customWidth="1"/>
    <col min="4687" max="4688" width="10.7109375" style="29" customWidth="1"/>
    <col min="4689" max="4689" width="11.85546875" style="29" customWidth="1"/>
    <col min="4690" max="4690" width="0" style="29" hidden="1" customWidth="1"/>
    <col min="4691" max="4691" width="9.140625" style="29" customWidth="1"/>
    <col min="4692" max="4692" width="8" style="29" customWidth="1"/>
    <col min="4693" max="4693" width="7.5703125" style="29" customWidth="1"/>
    <col min="4694" max="4694" width="9" style="29" customWidth="1"/>
    <col min="4695" max="4697" width="9.140625" style="29" customWidth="1"/>
    <col min="4698" max="4703" width="0" style="29" hidden="1" customWidth="1"/>
    <col min="4704" max="4934" width="9.140625" style="29"/>
    <col min="4935" max="4935" width="7.85546875" style="29" customWidth="1"/>
    <col min="4936" max="4936" width="57.85546875" style="29" customWidth="1"/>
    <col min="4937" max="4937" width="10.140625" style="29" customWidth="1"/>
    <col min="4938" max="4938" width="12.28515625" style="29" customWidth="1"/>
    <col min="4939" max="4941" width="0" style="29" hidden="1" customWidth="1"/>
    <col min="4942" max="4942" width="9.7109375" style="29" customWidth="1"/>
    <col min="4943" max="4944" width="10.7109375" style="29" customWidth="1"/>
    <col min="4945" max="4945" width="11.85546875" style="29" customWidth="1"/>
    <col min="4946" max="4946" width="0" style="29" hidden="1" customWidth="1"/>
    <col min="4947" max="4947" width="9.140625" style="29" customWidth="1"/>
    <col min="4948" max="4948" width="8" style="29" customWidth="1"/>
    <col min="4949" max="4949" width="7.5703125" style="29" customWidth="1"/>
    <col min="4950" max="4950" width="9" style="29" customWidth="1"/>
    <col min="4951" max="4953" width="9.140625" style="29" customWidth="1"/>
    <col min="4954" max="4959" width="0" style="29" hidden="1" customWidth="1"/>
    <col min="4960" max="5190" width="9.140625" style="29"/>
    <col min="5191" max="5191" width="7.85546875" style="29" customWidth="1"/>
    <col min="5192" max="5192" width="57.85546875" style="29" customWidth="1"/>
    <col min="5193" max="5193" width="10.140625" style="29" customWidth="1"/>
    <col min="5194" max="5194" width="12.28515625" style="29" customWidth="1"/>
    <col min="5195" max="5197" width="0" style="29" hidden="1" customWidth="1"/>
    <col min="5198" max="5198" width="9.7109375" style="29" customWidth="1"/>
    <col min="5199" max="5200" width="10.7109375" style="29" customWidth="1"/>
    <col min="5201" max="5201" width="11.85546875" style="29" customWidth="1"/>
    <col min="5202" max="5202" width="0" style="29" hidden="1" customWidth="1"/>
    <col min="5203" max="5203" width="9.140625" style="29" customWidth="1"/>
    <col min="5204" max="5204" width="8" style="29" customWidth="1"/>
    <col min="5205" max="5205" width="7.5703125" style="29" customWidth="1"/>
    <col min="5206" max="5206" width="9" style="29" customWidth="1"/>
    <col min="5207" max="5209" width="9.140625" style="29" customWidth="1"/>
    <col min="5210" max="5215" width="0" style="29" hidden="1" customWidth="1"/>
    <col min="5216" max="5446" width="9.140625" style="29"/>
    <col min="5447" max="5447" width="7.85546875" style="29" customWidth="1"/>
    <col min="5448" max="5448" width="57.85546875" style="29" customWidth="1"/>
    <col min="5449" max="5449" width="10.140625" style="29" customWidth="1"/>
    <col min="5450" max="5450" width="12.28515625" style="29" customWidth="1"/>
    <col min="5451" max="5453" width="0" style="29" hidden="1" customWidth="1"/>
    <col min="5454" max="5454" width="9.7109375" style="29" customWidth="1"/>
    <col min="5455" max="5456" width="10.7109375" style="29" customWidth="1"/>
    <col min="5457" max="5457" width="11.85546875" style="29" customWidth="1"/>
    <col min="5458" max="5458" width="0" style="29" hidden="1" customWidth="1"/>
    <col min="5459" max="5459" width="9.140625" style="29" customWidth="1"/>
    <col min="5460" max="5460" width="8" style="29" customWidth="1"/>
    <col min="5461" max="5461" width="7.5703125" style="29" customWidth="1"/>
    <col min="5462" max="5462" width="9" style="29" customWidth="1"/>
    <col min="5463" max="5465" width="9.140625" style="29" customWidth="1"/>
    <col min="5466" max="5471" width="0" style="29" hidden="1" customWidth="1"/>
    <col min="5472" max="5702" width="9.140625" style="29"/>
    <col min="5703" max="5703" width="7.85546875" style="29" customWidth="1"/>
    <col min="5704" max="5704" width="57.85546875" style="29" customWidth="1"/>
    <col min="5705" max="5705" width="10.140625" style="29" customWidth="1"/>
    <col min="5706" max="5706" width="12.28515625" style="29" customWidth="1"/>
    <col min="5707" max="5709" width="0" style="29" hidden="1" customWidth="1"/>
    <col min="5710" max="5710" width="9.7109375" style="29" customWidth="1"/>
    <col min="5711" max="5712" width="10.7109375" style="29" customWidth="1"/>
    <col min="5713" max="5713" width="11.85546875" style="29" customWidth="1"/>
    <col min="5714" max="5714" width="0" style="29" hidden="1" customWidth="1"/>
    <col min="5715" max="5715" width="9.140625" style="29" customWidth="1"/>
    <col min="5716" max="5716" width="8" style="29" customWidth="1"/>
    <col min="5717" max="5717" width="7.5703125" style="29" customWidth="1"/>
    <col min="5718" max="5718" width="9" style="29" customWidth="1"/>
    <col min="5719" max="5721" width="9.140625" style="29" customWidth="1"/>
    <col min="5722" max="5727" width="0" style="29" hidden="1" customWidth="1"/>
    <col min="5728" max="5958" width="9.140625" style="29"/>
    <col min="5959" max="5959" width="7.85546875" style="29" customWidth="1"/>
    <col min="5960" max="5960" width="57.85546875" style="29" customWidth="1"/>
    <col min="5961" max="5961" width="10.140625" style="29" customWidth="1"/>
    <col min="5962" max="5962" width="12.28515625" style="29" customWidth="1"/>
    <col min="5963" max="5965" width="0" style="29" hidden="1" customWidth="1"/>
    <col min="5966" max="5966" width="9.7109375" style="29" customWidth="1"/>
    <col min="5967" max="5968" width="10.7109375" style="29" customWidth="1"/>
    <col min="5969" max="5969" width="11.85546875" style="29" customWidth="1"/>
    <col min="5970" max="5970" width="0" style="29" hidden="1" customWidth="1"/>
    <col min="5971" max="5971" width="9.140625" style="29" customWidth="1"/>
    <col min="5972" max="5972" width="8" style="29" customWidth="1"/>
    <col min="5973" max="5973" width="7.5703125" style="29" customWidth="1"/>
    <col min="5974" max="5974" width="9" style="29" customWidth="1"/>
    <col min="5975" max="5977" width="9.140625" style="29" customWidth="1"/>
    <col min="5978" max="5983" width="0" style="29" hidden="1" customWidth="1"/>
    <col min="5984" max="6214" width="9.140625" style="29"/>
    <col min="6215" max="6215" width="7.85546875" style="29" customWidth="1"/>
    <col min="6216" max="6216" width="57.85546875" style="29" customWidth="1"/>
    <col min="6217" max="6217" width="10.140625" style="29" customWidth="1"/>
    <col min="6218" max="6218" width="12.28515625" style="29" customWidth="1"/>
    <col min="6219" max="6221" width="0" style="29" hidden="1" customWidth="1"/>
    <col min="6222" max="6222" width="9.7109375" style="29" customWidth="1"/>
    <col min="6223" max="6224" width="10.7109375" style="29" customWidth="1"/>
    <col min="6225" max="6225" width="11.85546875" style="29" customWidth="1"/>
    <col min="6226" max="6226" width="0" style="29" hidden="1" customWidth="1"/>
    <col min="6227" max="6227" width="9.140625" style="29" customWidth="1"/>
    <col min="6228" max="6228" width="8" style="29" customWidth="1"/>
    <col min="6229" max="6229" width="7.5703125" style="29" customWidth="1"/>
    <col min="6230" max="6230" width="9" style="29" customWidth="1"/>
    <col min="6231" max="6233" width="9.140625" style="29" customWidth="1"/>
    <col min="6234" max="6239" width="0" style="29" hidden="1" customWidth="1"/>
    <col min="6240" max="6470" width="9.140625" style="29"/>
    <col min="6471" max="6471" width="7.85546875" style="29" customWidth="1"/>
    <col min="6472" max="6472" width="57.85546875" style="29" customWidth="1"/>
    <col min="6473" max="6473" width="10.140625" style="29" customWidth="1"/>
    <col min="6474" max="6474" width="12.28515625" style="29" customWidth="1"/>
    <col min="6475" max="6477" width="0" style="29" hidden="1" customWidth="1"/>
    <col min="6478" max="6478" width="9.7109375" style="29" customWidth="1"/>
    <col min="6479" max="6480" width="10.7109375" style="29" customWidth="1"/>
    <col min="6481" max="6481" width="11.85546875" style="29" customWidth="1"/>
    <col min="6482" max="6482" width="0" style="29" hidden="1" customWidth="1"/>
    <col min="6483" max="6483" width="9.140625" style="29" customWidth="1"/>
    <col min="6484" max="6484" width="8" style="29" customWidth="1"/>
    <col min="6485" max="6485" width="7.5703125" style="29" customWidth="1"/>
    <col min="6486" max="6486" width="9" style="29" customWidth="1"/>
    <col min="6487" max="6489" width="9.140625" style="29" customWidth="1"/>
    <col min="6490" max="6495" width="0" style="29" hidden="1" customWidth="1"/>
    <col min="6496" max="6726" width="9.140625" style="29"/>
    <col min="6727" max="6727" width="7.85546875" style="29" customWidth="1"/>
    <col min="6728" max="6728" width="57.85546875" style="29" customWidth="1"/>
    <col min="6729" max="6729" width="10.140625" style="29" customWidth="1"/>
    <col min="6730" max="6730" width="12.28515625" style="29" customWidth="1"/>
    <col min="6731" max="6733" width="0" style="29" hidden="1" customWidth="1"/>
    <col min="6734" max="6734" width="9.7109375" style="29" customWidth="1"/>
    <col min="6735" max="6736" width="10.7109375" style="29" customWidth="1"/>
    <col min="6737" max="6737" width="11.85546875" style="29" customWidth="1"/>
    <col min="6738" max="6738" width="0" style="29" hidden="1" customWidth="1"/>
    <col min="6739" max="6739" width="9.140625" style="29" customWidth="1"/>
    <col min="6740" max="6740" width="8" style="29" customWidth="1"/>
    <col min="6741" max="6741" width="7.5703125" style="29" customWidth="1"/>
    <col min="6742" max="6742" width="9" style="29" customWidth="1"/>
    <col min="6743" max="6745" width="9.140625" style="29" customWidth="1"/>
    <col min="6746" max="6751" width="0" style="29" hidden="1" customWidth="1"/>
    <col min="6752" max="6982" width="9.140625" style="29"/>
    <col min="6983" max="6983" width="7.85546875" style="29" customWidth="1"/>
    <col min="6984" max="6984" width="57.85546875" style="29" customWidth="1"/>
    <col min="6985" max="6985" width="10.140625" style="29" customWidth="1"/>
    <col min="6986" max="6986" width="12.28515625" style="29" customWidth="1"/>
    <col min="6987" max="6989" width="0" style="29" hidden="1" customWidth="1"/>
    <col min="6990" max="6990" width="9.7109375" style="29" customWidth="1"/>
    <col min="6991" max="6992" width="10.7109375" style="29" customWidth="1"/>
    <col min="6993" max="6993" width="11.85546875" style="29" customWidth="1"/>
    <col min="6994" max="6994" width="0" style="29" hidden="1" customWidth="1"/>
    <col min="6995" max="6995" width="9.140625" style="29" customWidth="1"/>
    <col min="6996" max="6996" width="8" style="29" customWidth="1"/>
    <col min="6997" max="6997" width="7.5703125" style="29" customWidth="1"/>
    <col min="6998" max="6998" width="9" style="29" customWidth="1"/>
    <col min="6999" max="7001" width="9.140625" style="29" customWidth="1"/>
    <col min="7002" max="7007" width="0" style="29" hidden="1" customWidth="1"/>
    <col min="7008" max="7238" width="9.140625" style="29"/>
    <col min="7239" max="7239" width="7.85546875" style="29" customWidth="1"/>
    <col min="7240" max="7240" width="57.85546875" style="29" customWidth="1"/>
    <col min="7241" max="7241" width="10.140625" style="29" customWidth="1"/>
    <col min="7242" max="7242" width="12.28515625" style="29" customWidth="1"/>
    <col min="7243" max="7245" width="0" style="29" hidden="1" customWidth="1"/>
    <col min="7246" max="7246" width="9.7109375" style="29" customWidth="1"/>
    <col min="7247" max="7248" width="10.7109375" style="29" customWidth="1"/>
    <col min="7249" max="7249" width="11.85546875" style="29" customWidth="1"/>
    <col min="7250" max="7250" width="0" style="29" hidden="1" customWidth="1"/>
    <col min="7251" max="7251" width="9.140625" style="29" customWidth="1"/>
    <col min="7252" max="7252" width="8" style="29" customWidth="1"/>
    <col min="7253" max="7253" width="7.5703125" style="29" customWidth="1"/>
    <col min="7254" max="7254" width="9" style="29" customWidth="1"/>
    <col min="7255" max="7257" width="9.140625" style="29" customWidth="1"/>
    <col min="7258" max="7263" width="0" style="29" hidden="1" customWidth="1"/>
    <col min="7264" max="7494" width="9.140625" style="29"/>
    <col min="7495" max="7495" width="7.85546875" style="29" customWidth="1"/>
    <col min="7496" max="7496" width="57.85546875" style="29" customWidth="1"/>
    <col min="7497" max="7497" width="10.140625" style="29" customWidth="1"/>
    <col min="7498" max="7498" width="12.28515625" style="29" customWidth="1"/>
    <col min="7499" max="7501" width="0" style="29" hidden="1" customWidth="1"/>
    <col min="7502" max="7502" width="9.7109375" style="29" customWidth="1"/>
    <col min="7503" max="7504" width="10.7109375" style="29" customWidth="1"/>
    <col min="7505" max="7505" width="11.85546875" style="29" customWidth="1"/>
    <col min="7506" max="7506" width="0" style="29" hidden="1" customWidth="1"/>
    <col min="7507" max="7507" width="9.140625" style="29" customWidth="1"/>
    <col min="7508" max="7508" width="8" style="29" customWidth="1"/>
    <col min="7509" max="7509" width="7.5703125" style="29" customWidth="1"/>
    <col min="7510" max="7510" width="9" style="29" customWidth="1"/>
    <col min="7511" max="7513" width="9.140625" style="29" customWidth="1"/>
    <col min="7514" max="7519" width="0" style="29" hidden="1" customWidth="1"/>
    <col min="7520" max="7750" width="9.140625" style="29"/>
    <col min="7751" max="7751" width="7.85546875" style="29" customWidth="1"/>
    <col min="7752" max="7752" width="57.85546875" style="29" customWidth="1"/>
    <col min="7753" max="7753" width="10.140625" style="29" customWidth="1"/>
    <col min="7754" max="7754" width="12.28515625" style="29" customWidth="1"/>
    <col min="7755" max="7757" width="0" style="29" hidden="1" customWidth="1"/>
    <col min="7758" max="7758" width="9.7109375" style="29" customWidth="1"/>
    <col min="7759" max="7760" width="10.7109375" style="29" customWidth="1"/>
    <col min="7761" max="7761" width="11.85546875" style="29" customWidth="1"/>
    <col min="7762" max="7762" width="0" style="29" hidden="1" customWidth="1"/>
    <col min="7763" max="7763" width="9.140625" style="29" customWidth="1"/>
    <col min="7764" max="7764" width="8" style="29" customWidth="1"/>
    <col min="7765" max="7765" width="7.5703125" style="29" customWidth="1"/>
    <col min="7766" max="7766" width="9" style="29" customWidth="1"/>
    <col min="7767" max="7769" width="9.140625" style="29" customWidth="1"/>
    <col min="7770" max="7775" width="0" style="29" hidden="1" customWidth="1"/>
    <col min="7776" max="8006" width="9.140625" style="29"/>
    <col min="8007" max="8007" width="7.85546875" style="29" customWidth="1"/>
    <col min="8008" max="8008" width="57.85546875" style="29" customWidth="1"/>
    <col min="8009" max="8009" width="10.140625" style="29" customWidth="1"/>
    <col min="8010" max="8010" width="12.28515625" style="29" customWidth="1"/>
    <col min="8011" max="8013" width="0" style="29" hidden="1" customWidth="1"/>
    <col min="8014" max="8014" width="9.7109375" style="29" customWidth="1"/>
    <col min="8015" max="8016" width="10.7109375" style="29" customWidth="1"/>
    <col min="8017" max="8017" width="11.85546875" style="29" customWidth="1"/>
    <col min="8018" max="8018" width="0" style="29" hidden="1" customWidth="1"/>
    <col min="8019" max="8019" width="9.140625" style="29" customWidth="1"/>
    <col min="8020" max="8020" width="8" style="29" customWidth="1"/>
    <col min="8021" max="8021" width="7.5703125" style="29" customWidth="1"/>
    <col min="8022" max="8022" width="9" style="29" customWidth="1"/>
    <col min="8023" max="8025" width="9.140625" style="29" customWidth="1"/>
    <col min="8026" max="8031" width="0" style="29" hidden="1" customWidth="1"/>
    <col min="8032" max="8262" width="9.140625" style="29"/>
    <col min="8263" max="8263" width="7.85546875" style="29" customWidth="1"/>
    <col min="8264" max="8264" width="57.85546875" style="29" customWidth="1"/>
    <col min="8265" max="8265" width="10.140625" style="29" customWidth="1"/>
    <col min="8266" max="8266" width="12.28515625" style="29" customWidth="1"/>
    <col min="8267" max="8269" width="0" style="29" hidden="1" customWidth="1"/>
    <col min="8270" max="8270" width="9.7109375" style="29" customWidth="1"/>
    <col min="8271" max="8272" width="10.7109375" style="29" customWidth="1"/>
    <col min="8273" max="8273" width="11.85546875" style="29" customWidth="1"/>
    <col min="8274" max="8274" width="0" style="29" hidden="1" customWidth="1"/>
    <col min="8275" max="8275" width="9.140625" style="29" customWidth="1"/>
    <col min="8276" max="8276" width="8" style="29" customWidth="1"/>
    <col min="8277" max="8277" width="7.5703125" style="29" customWidth="1"/>
    <col min="8278" max="8278" width="9" style="29" customWidth="1"/>
    <col min="8279" max="8281" width="9.140625" style="29" customWidth="1"/>
    <col min="8282" max="8287" width="0" style="29" hidden="1" customWidth="1"/>
    <col min="8288" max="8518" width="9.140625" style="29"/>
    <col min="8519" max="8519" width="7.85546875" style="29" customWidth="1"/>
    <col min="8520" max="8520" width="57.85546875" style="29" customWidth="1"/>
    <col min="8521" max="8521" width="10.140625" style="29" customWidth="1"/>
    <col min="8522" max="8522" width="12.28515625" style="29" customWidth="1"/>
    <col min="8523" max="8525" width="0" style="29" hidden="1" customWidth="1"/>
    <col min="8526" max="8526" width="9.7109375" style="29" customWidth="1"/>
    <col min="8527" max="8528" width="10.7109375" style="29" customWidth="1"/>
    <col min="8529" max="8529" width="11.85546875" style="29" customWidth="1"/>
    <col min="8530" max="8530" width="0" style="29" hidden="1" customWidth="1"/>
    <col min="8531" max="8531" width="9.140625" style="29" customWidth="1"/>
    <col min="8532" max="8532" width="8" style="29" customWidth="1"/>
    <col min="8533" max="8533" width="7.5703125" style="29" customWidth="1"/>
    <col min="8534" max="8534" width="9" style="29" customWidth="1"/>
    <col min="8535" max="8537" width="9.140625" style="29" customWidth="1"/>
    <col min="8538" max="8543" width="0" style="29" hidden="1" customWidth="1"/>
    <col min="8544" max="8774" width="9.140625" style="29"/>
    <col min="8775" max="8775" width="7.85546875" style="29" customWidth="1"/>
    <col min="8776" max="8776" width="57.85546875" style="29" customWidth="1"/>
    <col min="8777" max="8777" width="10.140625" style="29" customWidth="1"/>
    <col min="8778" max="8778" width="12.28515625" style="29" customWidth="1"/>
    <col min="8779" max="8781" width="0" style="29" hidden="1" customWidth="1"/>
    <col min="8782" max="8782" width="9.7109375" style="29" customWidth="1"/>
    <col min="8783" max="8784" width="10.7109375" style="29" customWidth="1"/>
    <col min="8785" max="8785" width="11.85546875" style="29" customWidth="1"/>
    <col min="8786" max="8786" width="0" style="29" hidden="1" customWidth="1"/>
    <col min="8787" max="8787" width="9.140625" style="29" customWidth="1"/>
    <col min="8788" max="8788" width="8" style="29" customWidth="1"/>
    <col min="8789" max="8789" width="7.5703125" style="29" customWidth="1"/>
    <col min="8790" max="8790" width="9" style="29" customWidth="1"/>
    <col min="8791" max="8793" width="9.140625" style="29" customWidth="1"/>
    <col min="8794" max="8799" width="0" style="29" hidden="1" customWidth="1"/>
    <col min="8800" max="9030" width="9.140625" style="29"/>
    <col min="9031" max="9031" width="7.85546875" style="29" customWidth="1"/>
    <col min="9032" max="9032" width="57.85546875" style="29" customWidth="1"/>
    <col min="9033" max="9033" width="10.140625" style="29" customWidth="1"/>
    <col min="9034" max="9034" width="12.28515625" style="29" customWidth="1"/>
    <col min="9035" max="9037" width="0" style="29" hidden="1" customWidth="1"/>
    <col min="9038" max="9038" width="9.7109375" style="29" customWidth="1"/>
    <col min="9039" max="9040" width="10.7109375" style="29" customWidth="1"/>
    <col min="9041" max="9041" width="11.85546875" style="29" customWidth="1"/>
    <col min="9042" max="9042" width="0" style="29" hidden="1" customWidth="1"/>
    <col min="9043" max="9043" width="9.140625" style="29" customWidth="1"/>
    <col min="9044" max="9044" width="8" style="29" customWidth="1"/>
    <col min="9045" max="9045" width="7.5703125" style="29" customWidth="1"/>
    <col min="9046" max="9046" width="9" style="29" customWidth="1"/>
    <col min="9047" max="9049" width="9.140625" style="29" customWidth="1"/>
    <col min="9050" max="9055" width="0" style="29" hidden="1" customWidth="1"/>
    <col min="9056" max="9286" width="9.140625" style="29"/>
    <col min="9287" max="9287" width="7.85546875" style="29" customWidth="1"/>
    <col min="9288" max="9288" width="57.85546875" style="29" customWidth="1"/>
    <col min="9289" max="9289" width="10.140625" style="29" customWidth="1"/>
    <col min="9290" max="9290" width="12.28515625" style="29" customWidth="1"/>
    <col min="9291" max="9293" width="0" style="29" hidden="1" customWidth="1"/>
    <col min="9294" max="9294" width="9.7109375" style="29" customWidth="1"/>
    <col min="9295" max="9296" width="10.7109375" style="29" customWidth="1"/>
    <col min="9297" max="9297" width="11.85546875" style="29" customWidth="1"/>
    <col min="9298" max="9298" width="0" style="29" hidden="1" customWidth="1"/>
    <col min="9299" max="9299" width="9.140625" style="29" customWidth="1"/>
    <col min="9300" max="9300" width="8" style="29" customWidth="1"/>
    <col min="9301" max="9301" width="7.5703125" style="29" customWidth="1"/>
    <col min="9302" max="9302" width="9" style="29" customWidth="1"/>
    <col min="9303" max="9305" width="9.140625" style="29" customWidth="1"/>
    <col min="9306" max="9311" width="0" style="29" hidden="1" customWidth="1"/>
    <col min="9312" max="9542" width="9.140625" style="29"/>
    <col min="9543" max="9543" width="7.85546875" style="29" customWidth="1"/>
    <col min="9544" max="9544" width="57.85546875" style="29" customWidth="1"/>
    <col min="9545" max="9545" width="10.140625" style="29" customWidth="1"/>
    <col min="9546" max="9546" width="12.28515625" style="29" customWidth="1"/>
    <col min="9547" max="9549" width="0" style="29" hidden="1" customWidth="1"/>
    <col min="9550" max="9550" width="9.7109375" style="29" customWidth="1"/>
    <col min="9551" max="9552" width="10.7109375" style="29" customWidth="1"/>
    <col min="9553" max="9553" width="11.85546875" style="29" customWidth="1"/>
    <col min="9554" max="9554" width="0" style="29" hidden="1" customWidth="1"/>
    <col min="9555" max="9555" width="9.140625" style="29" customWidth="1"/>
    <col min="9556" max="9556" width="8" style="29" customWidth="1"/>
    <col min="9557" max="9557" width="7.5703125" style="29" customWidth="1"/>
    <col min="9558" max="9558" width="9" style="29" customWidth="1"/>
    <col min="9559" max="9561" width="9.140625" style="29" customWidth="1"/>
    <col min="9562" max="9567" width="0" style="29" hidden="1" customWidth="1"/>
    <col min="9568" max="9798" width="9.140625" style="29"/>
    <col min="9799" max="9799" width="7.85546875" style="29" customWidth="1"/>
    <col min="9800" max="9800" width="57.85546875" style="29" customWidth="1"/>
    <col min="9801" max="9801" width="10.140625" style="29" customWidth="1"/>
    <col min="9802" max="9802" width="12.28515625" style="29" customWidth="1"/>
    <col min="9803" max="9805" width="0" style="29" hidden="1" customWidth="1"/>
    <col min="9806" max="9806" width="9.7109375" style="29" customWidth="1"/>
    <col min="9807" max="9808" width="10.7109375" style="29" customWidth="1"/>
    <col min="9809" max="9809" width="11.85546875" style="29" customWidth="1"/>
    <col min="9810" max="9810" width="0" style="29" hidden="1" customWidth="1"/>
    <col min="9811" max="9811" width="9.140625" style="29" customWidth="1"/>
    <col min="9812" max="9812" width="8" style="29" customWidth="1"/>
    <col min="9813" max="9813" width="7.5703125" style="29" customWidth="1"/>
    <col min="9814" max="9814" width="9" style="29" customWidth="1"/>
    <col min="9815" max="9817" width="9.140625" style="29" customWidth="1"/>
    <col min="9818" max="9823" width="0" style="29" hidden="1" customWidth="1"/>
    <col min="9824" max="10054" width="9.140625" style="29"/>
    <col min="10055" max="10055" width="7.85546875" style="29" customWidth="1"/>
    <col min="10056" max="10056" width="57.85546875" style="29" customWidth="1"/>
    <col min="10057" max="10057" width="10.140625" style="29" customWidth="1"/>
    <col min="10058" max="10058" width="12.28515625" style="29" customWidth="1"/>
    <col min="10059" max="10061" width="0" style="29" hidden="1" customWidth="1"/>
    <col min="10062" max="10062" width="9.7109375" style="29" customWidth="1"/>
    <col min="10063" max="10064" width="10.7109375" style="29" customWidth="1"/>
    <col min="10065" max="10065" width="11.85546875" style="29" customWidth="1"/>
    <col min="10066" max="10066" width="0" style="29" hidden="1" customWidth="1"/>
    <col min="10067" max="10067" width="9.140625" style="29" customWidth="1"/>
    <col min="10068" max="10068" width="8" style="29" customWidth="1"/>
    <col min="10069" max="10069" width="7.5703125" style="29" customWidth="1"/>
    <col min="10070" max="10070" width="9" style="29" customWidth="1"/>
    <col min="10071" max="10073" width="9.140625" style="29" customWidth="1"/>
    <col min="10074" max="10079" width="0" style="29" hidden="1" customWidth="1"/>
    <col min="10080" max="10310" width="9.140625" style="29"/>
    <col min="10311" max="10311" width="7.85546875" style="29" customWidth="1"/>
    <col min="10312" max="10312" width="57.85546875" style="29" customWidth="1"/>
    <col min="10313" max="10313" width="10.140625" style="29" customWidth="1"/>
    <col min="10314" max="10314" width="12.28515625" style="29" customWidth="1"/>
    <col min="10315" max="10317" width="0" style="29" hidden="1" customWidth="1"/>
    <col min="10318" max="10318" width="9.7109375" style="29" customWidth="1"/>
    <col min="10319" max="10320" width="10.7109375" style="29" customWidth="1"/>
    <col min="10321" max="10321" width="11.85546875" style="29" customWidth="1"/>
    <col min="10322" max="10322" width="0" style="29" hidden="1" customWidth="1"/>
    <col min="10323" max="10323" width="9.140625" style="29" customWidth="1"/>
    <col min="10324" max="10324" width="8" style="29" customWidth="1"/>
    <col min="10325" max="10325" width="7.5703125" style="29" customWidth="1"/>
    <col min="10326" max="10326" width="9" style="29" customWidth="1"/>
    <col min="10327" max="10329" width="9.140625" style="29" customWidth="1"/>
    <col min="10330" max="10335" width="0" style="29" hidden="1" customWidth="1"/>
    <col min="10336" max="10566" width="9.140625" style="29"/>
    <col min="10567" max="10567" width="7.85546875" style="29" customWidth="1"/>
    <col min="10568" max="10568" width="57.85546875" style="29" customWidth="1"/>
    <col min="10569" max="10569" width="10.140625" style="29" customWidth="1"/>
    <col min="10570" max="10570" width="12.28515625" style="29" customWidth="1"/>
    <col min="10571" max="10573" width="0" style="29" hidden="1" customWidth="1"/>
    <col min="10574" max="10574" width="9.7109375" style="29" customWidth="1"/>
    <col min="10575" max="10576" width="10.7109375" style="29" customWidth="1"/>
    <col min="10577" max="10577" width="11.85546875" style="29" customWidth="1"/>
    <col min="10578" max="10578" width="0" style="29" hidden="1" customWidth="1"/>
    <col min="10579" max="10579" width="9.140625" style="29" customWidth="1"/>
    <col min="10580" max="10580" width="8" style="29" customWidth="1"/>
    <col min="10581" max="10581" width="7.5703125" style="29" customWidth="1"/>
    <col min="10582" max="10582" width="9" style="29" customWidth="1"/>
    <col min="10583" max="10585" width="9.140625" style="29" customWidth="1"/>
    <col min="10586" max="10591" width="0" style="29" hidden="1" customWidth="1"/>
    <col min="10592" max="10822" width="9.140625" style="29"/>
    <col min="10823" max="10823" width="7.85546875" style="29" customWidth="1"/>
    <col min="10824" max="10824" width="57.85546875" style="29" customWidth="1"/>
    <col min="10825" max="10825" width="10.140625" style="29" customWidth="1"/>
    <col min="10826" max="10826" width="12.28515625" style="29" customWidth="1"/>
    <col min="10827" max="10829" width="0" style="29" hidden="1" customWidth="1"/>
    <col min="10830" max="10830" width="9.7109375" style="29" customWidth="1"/>
    <col min="10831" max="10832" width="10.7109375" style="29" customWidth="1"/>
    <col min="10833" max="10833" width="11.85546875" style="29" customWidth="1"/>
    <col min="10834" max="10834" width="0" style="29" hidden="1" customWidth="1"/>
    <col min="10835" max="10835" width="9.140625" style="29" customWidth="1"/>
    <col min="10836" max="10836" width="8" style="29" customWidth="1"/>
    <col min="10837" max="10837" width="7.5703125" style="29" customWidth="1"/>
    <col min="10838" max="10838" width="9" style="29" customWidth="1"/>
    <col min="10839" max="10841" width="9.140625" style="29" customWidth="1"/>
    <col min="10842" max="10847" width="0" style="29" hidden="1" customWidth="1"/>
    <col min="10848" max="11078" width="9.140625" style="29"/>
    <col min="11079" max="11079" width="7.85546875" style="29" customWidth="1"/>
    <col min="11080" max="11080" width="57.85546875" style="29" customWidth="1"/>
    <col min="11081" max="11081" width="10.140625" style="29" customWidth="1"/>
    <col min="11082" max="11082" width="12.28515625" style="29" customWidth="1"/>
    <col min="11083" max="11085" width="0" style="29" hidden="1" customWidth="1"/>
    <col min="11086" max="11086" width="9.7109375" style="29" customWidth="1"/>
    <col min="11087" max="11088" width="10.7109375" style="29" customWidth="1"/>
    <col min="11089" max="11089" width="11.85546875" style="29" customWidth="1"/>
    <col min="11090" max="11090" width="0" style="29" hidden="1" customWidth="1"/>
    <col min="11091" max="11091" width="9.140625" style="29" customWidth="1"/>
    <col min="11092" max="11092" width="8" style="29" customWidth="1"/>
    <col min="11093" max="11093" width="7.5703125" style="29" customWidth="1"/>
    <col min="11094" max="11094" width="9" style="29" customWidth="1"/>
    <col min="11095" max="11097" width="9.140625" style="29" customWidth="1"/>
    <col min="11098" max="11103" width="0" style="29" hidden="1" customWidth="1"/>
    <col min="11104" max="11334" width="9.140625" style="29"/>
    <col min="11335" max="11335" width="7.85546875" style="29" customWidth="1"/>
    <col min="11336" max="11336" width="57.85546875" style="29" customWidth="1"/>
    <col min="11337" max="11337" width="10.140625" style="29" customWidth="1"/>
    <col min="11338" max="11338" width="12.28515625" style="29" customWidth="1"/>
    <col min="11339" max="11341" width="0" style="29" hidden="1" customWidth="1"/>
    <col min="11342" max="11342" width="9.7109375" style="29" customWidth="1"/>
    <col min="11343" max="11344" width="10.7109375" style="29" customWidth="1"/>
    <col min="11345" max="11345" width="11.85546875" style="29" customWidth="1"/>
    <col min="11346" max="11346" width="0" style="29" hidden="1" customWidth="1"/>
    <col min="11347" max="11347" width="9.140625" style="29" customWidth="1"/>
    <col min="11348" max="11348" width="8" style="29" customWidth="1"/>
    <col min="11349" max="11349" width="7.5703125" style="29" customWidth="1"/>
    <col min="11350" max="11350" width="9" style="29" customWidth="1"/>
    <col min="11351" max="11353" width="9.140625" style="29" customWidth="1"/>
    <col min="11354" max="11359" width="0" style="29" hidden="1" customWidth="1"/>
    <col min="11360" max="11590" width="9.140625" style="29"/>
    <col min="11591" max="11591" width="7.85546875" style="29" customWidth="1"/>
    <col min="11592" max="11592" width="57.85546875" style="29" customWidth="1"/>
    <col min="11593" max="11593" width="10.140625" style="29" customWidth="1"/>
    <col min="11594" max="11594" width="12.28515625" style="29" customWidth="1"/>
    <col min="11595" max="11597" width="0" style="29" hidden="1" customWidth="1"/>
    <col min="11598" max="11598" width="9.7109375" style="29" customWidth="1"/>
    <col min="11599" max="11600" width="10.7109375" style="29" customWidth="1"/>
    <col min="11601" max="11601" width="11.85546875" style="29" customWidth="1"/>
    <col min="11602" max="11602" width="0" style="29" hidden="1" customWidth="1"/>
    <col min="11603" max="11603" width="9.140625" style="29" customWidth="1"/>
    <col min="11604" max="11604" width="8" style="29" customWidth="1"/>
    <col min="11605" max="11605" width="7.5703125" style="29" customWidth="1"/>
    <col min="11606" max="11606" width="9" style="29" customWidth="1"/>
    <col min="11607" max="11609" width="9.140625" style="29" customWidth="1"/>
    <col min="11610" max="11615" width="0" style="29" hidden="1" customWidth="1"/>
    <col min="11616" max="11846" width="9.140625" style="29"/>
    <col min="11847" max="11847" width="7.85546875" style="29" customWidth="1"/>
    <col min="11848" max="11848" width="57.85546875" style="29" customWidth="1"/>
    <col min="11849" max="11849" width="10.140625" style="29" customWidth="1"/>
    <col min="11850" max="11850" width="12.28515625" style="29" customWidth="1"/>
    <col min="11851" max="11853" width="0" style="29" hidden="1" customWidth="1"/>
    <col min="11854" max="11854" width="9.7109375" style="29" customWidth="1"/>
    <col min="11855" max="11856" width="10.7109375" style="29" customWidth="1"/>
    <col min="11857" max="11857" width="11.85546875" style="29" customWidth="1"/>
    <col min="11858" max="11858" width="0" style="29" hidden="1" customWidth="1"/>
    <col min="11859" max="11859" width="9.140625" style="29" customWidth="1"/>
    <col min="11860" max="11860" width="8" style="29" customWidth="1"/>
    <col min="11861" max="11861" width="7.5703125" style="29" customWidth="1"/>
    <col min="11862" max="11862" width="9" style="29" customWidth="1"/>
    <col min="11863" max="11865" width="9.140625" style="29" customWidth="1"/>
    <col min="11866" max="11871" width="0" style="29" hidden="1" customWidth="1"/>
    <col min="11872" max="12102" width="9.140625" style="29"/>
    <col min="12103" max="12103" width="7.85546875" style="29" customWidth="1"/>
    <col min="12104" max="12104" width="57.85546875" style="29" customWidth="1"/>
    <col min="12105" max="12105" width="10.140625" style="29" customWidth="1"/>
    <col min="12106" max="12106" width="12.28515625" style="29" customWidth="1"/>
    <col min="12107" max="12109" width="0" style="29" hidden="1" customWidth="1"/>
    <col min="12110" max="12110" width="9.7109375" style="29" customWidth="1"/>
    <col min="12111" max="12112" width="10.7109375" style="29" customWidth="1"/>
    <col min="12113" max="12113" width="11.85546875" style="29" customWidth="1"/>
    <col min="12114" max="12114" width="0" style="29" hidden="1" customWidth="1"/>
    <col min="12115" max="12115" width="9.140625" style="29" customWidth="1"/>
    <col min="12116" max="12116" width="8" style="29" customWidth="1"/>
    <col min="12117" max="12117" width="7.5703125" style="29" customWidth="1"/>
    <col min="12118" max="12118" width="9" style="29" customWidth="1"/>
    <col min="12119" max="12121" width="9.140625" style="29" customWidth="1"/>
    <col min="12122" max="12127" width="0" style="29" hidden="1" customWidth="1"/>
    <col min="12128" max="12358" width="9.140625" style="29"/>
    <col min="12359" max="12359" width="7.85546875" style="29" customWidth="1"/>
    <col min="12360" max="12360" width="57.85546875" style="29" customWidth="1"/>
    <col min="12361" max="12361" width="10.140625" style="29" customWidth="1"/>
    <col min="12362" max="12362" width="12.28515625" style="29" customWidth="1"/>
    <col min="12363" max="12365" width="0" style="29" hidden="1" customWidth="1"/>
    <col min="12366" max="12366" width="9.7109375" style="29" customWidth="1"/>
    <col min="12367" max="12368" width="10.7109375" style="29" customWidth="1"/>
    <col min="12369" max="12369" width="11.85546875" style="29" customWidth="1"/>
    <col min="12370" max="12370" width="0" style="29" hidden="1" customWidth="1"/>
    <col min="12371" max="12371" width="9.140625" style="29" customWidth="1"/>
    <col min="12372" max="12372" width="8" style="29" customWidth="1"/>
    <col min="12373" max="12373" width="7.5703125" style="29" customWidth="1"/>
    <col min="12374" max="12374" width="9" style="29" customWidth="1"/>
    <col min="12375" max="12377" width="9.140625" style="29" customWidth="1"/>
    <col min="12378" max="12383" width="0" style="29" hidden="1" customWidth="1"/>
    <col min="12384" max="12614" width="9.140625" style="29"/>
    <col min="12615" max="12615" width="7.85546875" style="29" customWidth="1"/>
    <col min="12616" max="12616" width="57.85546875" style="29" customWidth="1"/>
    <col min="12617" max="12617" width="10.140625" style="29" customWidth="1"/>
    <col min="12618" max="12618" width="12.28515625" style="29" customWidth="1"/>
    <col min="12619" max="12621" width="0" style="29" hidden="1" customWidth="1"/>
    <col min="12622" max="12622" width="9.7109375" style="29" customWidth="1"/>
    <col min="12623" max="12624" width="10.7109375" style="29" customWidth="1"/>
    <col min="12625" max="12625" width="11.85546875" style="29" customWidth="1"/>
    <col min="12626" max="12626" width="0" style="29" hidden="1" customWidth="1"/>
    <col min="12627" max="12627" width="9.140625" style="29" customWidth="1"/>
    <col min="12628" max="12628" width="8" style="29" customWidth="1"/>
    <col min="12629" max="12629" width="7.5703125" style="29" customWidth="1"/>
    <col min="12630" max="12630" width="9" style="29" customWidth="1"/>
    <col min="12631" max="12633" width="9.140625" style="29" customWidth="1"/>
    <col min="12634" max="12639" width="0" style="29" hidden="1" customWidth="1"/>
    <col min="12640" max="12870" width="9.140625" style="29"/>
    <col min="12871" max="12871" width="7.85546875" style="29" customWidth="1"/>
    <col min="12872" max="12872" width="57.85546875" style="29" customWidth="1"/>
    <col min="12873" max="12873" width="10.140625" style="29" customWidth="1"/>
    <col min="12874" max="12874" width="12.28515625" style="29" customWidth="1"/>
    <col min="12875" max="12877" width="0" style="29" hidden="1" customWidth="1"/>
    <col min="12878" max="12878" width="9.7109375" style="29" customWidth="1"/>
    <col min="12879" max="12880" width="10.7109375" style="29" customWidth="1"/>
    <col min="12881" max="12881" width="11.85546875" style="29" customWidth="1"/>
    <col min="12882" max="12882" width="0" style="29" hidden="1" customWidth="1"/>
    <col min="12883" max="12883" width="9.140625" style="29" customWidth="1"/>
    <col min="12884" max="12884" width="8" style="29" customWidth="1"/>
    <col min="12885" max="12885" width="7.5703125" style="29" customWidth="1"/>
    <col min="12886" max="12886" width="9" style="29" customWidth="1"/>
    <col min="12887" max="12889" width="9.140625" style="29" customWidth="1"/>
    <col min="12890" max="12895" width="0" style="29" hidden="1" customWidth="1"/>
    <col min="12896" max="13126" width="9.140625" style="29"/>
    <col min="13127" max="13127" width="7.85546875" style="29" customWidth="1"/>
    <col min="13128" max="13128" width="57.85546875" style="29" customWidth="1"/>
    <col min="13129" max="13129" width="10.140625" style="29" customWidth="1"/>
    <col min="13130" max="13130" width="12.28515625" style="29" customWidth="1"/>
    <col min="13131" max="13133" width="0" style="29" hidden="1" customWidth="1"/>
    <col min="13134" max="13134" width="9.7109375" style="29" customWidth="1"/>
    <col min="13135" max="13136" width="10.7109375" style="29" customWidth="1"/>
    <col min="13137" max="13137" width="11.85546875" style="29" customWidth="1"/>
    <col min="13138" max="13138" width="0" style="29" hidden="1" customWidth="1"/>
    <col min="13139" max="13139" width="9.140625" style="29" customWidth="1"/>
    <col min="13140" max="13140" width="8" style="29" customWidth="1"/>
    <col min="13141" max="13141" width="7.5703125" style="29" customWidth="1"/>
    <col min="13142" max="13142" width="9" style="29" customWidth="1"/>
    <col min="13143" max="13145" width="9.140625" style="29" customWidth="1"/>
    <col min="13146" max="13151" width="0" style="29" hidden="1" customWidth="1"/>
    <col min="13152" max="13382" width="9.140625" style="29"/>
    <col min="13383" max="13383" width="7.85546875" style="29" customWidth="1"/>
    <col min="13384" max="13384" width="57.85546875" style="29" customWidth="1"/>
    <col min="13385" max="13385" width="10.140625" style="29" customWidth="1"/>
    <col min="13386" max="13386" width="12.28515625" style="29" customWidth="1"/>
    <col min="13387" max="13389" width="0" style="29" hidden="1" customWidth="1"/>
    <col min="13390" max="13390" width="9.7109375" style="29" customWidth="1"/>
    <col min="13391" max="13392" width="10.7109375" style="29" customWidth="1"/>
    <col min="13393" max="13393" width="11.85546875" style="29" customWidth="1"/>
    <col min="13394" max="13394" width="0" style="29" hidden="1" customWidth="1"/>
    <col min="13395" max="13395" width="9.140625" style="29" customWidth="1"/>
    <col min="13396" max="13396" width="8" style="29" customWidth="1"/>
    <col min="13397" max="13397" width="7.5703125" style="29" customWidth="1"/>
    <col min="13398" max="13398" width="9" style="29" customWidth="1"/>
    <col min="13399" max="13401" width="9.140625" style="29" customWidth="1"/>
    <col min="13402" max="13407" width="0" style="29" hidden="1" customWidth="1"/>
    <col min="13408" max="13638" width="9.140625" style="29"/>
    <col min="13639" max="13639" width="7.85546875" style="29" customWidth="1"/>
    <col min="13640" max="13640" width="57.85546875" style="29" customWidth="1"/>
    <col min="13641" max="13641" width="10.140625" style="29" customWidth="1"/>
    <col min="13642" max="13642" width="12.28515625" style="29" customWidth="1"/>
    <col min="13643" max="13645" width="0" style="29" hidden="1" customWidth="1"/>
    <col min="13646" max="13646" width="9.7109375" style="29" customWidth="1"/>
    <col min="13647" max="13648" width="10.7109375" style="29" customWidth="1"/>
    <col min="13649" max="13649" width="11.85546875" style="29" customWidth="1"/>
    <col min="13650" max="13650" width="0" style="29" hidden="1" customWidth="1"/>
    <col min="13651" max="13651" width="9.140625" style="29" customWidth="1"/>
    <col min="13652" max="13652" width="8" style="29" customWidth="1"/>
    <col min="13653" max="13653" width="7.5703125" style="29" customWidth="1"/>
    <col min="13654" max="13654" width="9" style="29" customWidth="1"/>
    <col min="13655" max="13657" width="9.140625" style="29" customWidth="1"/>
    <col min="13658" max="13663" width="0" style="29" hidden="1" customWidth="1"/>
    <col min="13664" max="13894" width="9.140625" style="29"/>
    <col min="13895" max="13895" width="7.85546875" style="29" customWidth="1"/>
    <col min="13896" max="13896" width="57.85546875" style="29" customWidth="1"/>
    <col min="13897" max="13897" width="10.140625" style="29" customWidth="1"/>
    <col min="13898" max="13898" width="12.28515625" style="29" customWidth="1"/>
    <col min="13899" max="13901" width="0" style="29" hidden="1" customWidth="1"/>
    <col min="13902" max="13902" width="9.7109375" style="29" customWidth="1"/>
    <col min="13903" max="13904" width="10.7109375" style="29" customWidth="1"/>
    <col min="13905" max="13905" width="11.85546875" style="29" customWidth="1"/>
    <col min="13906" max="13906" width="0" style="29" hidden="1" customWidth="1"/>
    <col min="13907" max="13907" width="9.140625" style="29" customWidth="1"/>
    <col min="13908" max="13908" width="8" style="29" customWidth="1"/>
    <col min="13909" max="13909" width="7.5703125" style="29" customWidth="1"/>
    <col min="13910" max="13910" width="9" style="29" customWidth="1"/>
    <col min="13911" max="13913" width="9.140625" style="29" customWidth="1"/>
    <col min="13914" max="13919" width="0" style="29" hidden="1" customWidth="1"/>
    <col min="13920" max="14150" width="9.140625" style="29"/>
    <col min="14151" max="14151" width="7.85546875" style="29" customWidth="1"/>
    <col min="14152" max="14152" width="57.85546875" style="29" customWidth="1"/>
    <col min="14153" max="14153" width="10.140625" style="29" customWidth="1"/>
    <col min="14154" max="14154" width="12.28515625" style="29" customWidth="1"/>
    <col min="14155" max="14157" width="0" style="29" hidden="1" customWidth="1"/>
    <col min="14158" max="14158" width="9.7109375" style="29" customWidth="1"/>
    <col min="14159" max="14160" width="10.7109375" style="29" customWidth="1"/>
    <col min="14161" max="14161" width="11.85546875" style="29" customWidth="1"/>
    <col min="14162" max="14162" width="0" style="29" hidden="1" customWidth="1"/>
    <col min="14163" max="14163" width="9.140625" style="29" customWidth="1"/>
    <col min="14164" max="14164" width="8" style="29" customWidth="1"/>
    <col min="14165" max="14165" width="7.5703125" style="29" customWidth="1"/>
    <col min="14166" max="14166" width="9" style="29" customWidth="1"/>
    <col min="14167" max="14169" width="9.140625" style="29" customWidth="1"/>
    <col min="14170" max="14175" width="0" style="29" hidden="1" customWidth="1"/>
    <col min="14176" max="14406" width="9.140625" style="29"/>
    <col min="14407" max="14407" width="7.85546875" style="29" customWidth="1"/>
    <col min="14408" max="14408" width="57.85546875" style="29" customWidth="1"/>
    <col min="14409" max="14409" width="10.140625" style="29" customWidth="1"/>
    <col min="14410" max="14410" width="12.28515625" style="29" customWidth="1"/>
    <col min="14411" max="14413" width="0" style="29" hidden="1" customWidth="1"/>
    <col min="14414" max="14414" width="9.7109375" style="29" customWidth="1"/>
    <col min="14415" max="14416" width="10.7109375" style="29" customWidth="1"/>
    <col min="14417" max="14417" width="11.85546875" style="29" customWidth="1"/>
    <col min="14418" max="14418" width="0" style="29" hidden="1" customWidth="1"/>
    <col min="14419" max="14419" width="9.140625" style="29" customWidth="1"/>
    <col min="14420" max="14420" width="8" style="29" customWidth="1"/>
    <col min="14421" max="14421" width="7.5703125" style="29" customWidth="1"/>
    <col min="14422" max="14422" width="9" style="29" customWidth="1"/>
    <col min="14423" max="14425" width="9.140625" style="29" customWidth="1"/>
    <col min="14426" max="14431" width="0" style="29" hidden="1" customWidth="1"/>
    <col min="14432" max="14662" width="9.140625" style="29"/>
    <col min="14663" max="14663" width="7.85546875" style="29" customWidth="1"/>
    <col min="14664" max="14664" width="57.85546875" style="29" customWidth="1"/>
    <col min="14665" max="14665" width="10.140625" style="29" customWidth="1"/>
    <col min="14666" max="14666" width="12.28515625" style="29" customWidth="1"/>
    <col min="14667" max="14669" width="0" style="29" hidden="1" customWidth="1"/>
    <col min="14670" max="14670" width="9.7109375" style="29" customWidth="1"/>
    <col min="14671" max="14672" width="10.7109375" style="29" customWidth="1"/>
    <col min="14673" max="14673" width="11.85546875" style="29" customWidth="1"/>
    <col min="14674" max="14674" width="0" style="29" hidden="1" customWidth="1"/>
    <col min="14675" max="14675" width="9.140625" style="29" customWidth="1"/>
    <col min="14676" max="14676" width="8" style="29" customWidth="1"/>
    <col min="14677" max="14677" width="7.5703125" style="29" customWidth="1"/>
    <col min="14678" max="14678" width="9" style="29" customWidth="1"/>
    <col min="14679" max="14681" width="9.140625" style="29" customWidth="1"/>
    <col min="14682" max="14687" width="0" style="29" hidden="1" customWidth="1"/>
    <col min="14688" max="14918" width="9.140625" style="29"/>
    <col min="14919" max="14919" width="7.85546875" style="29" customWidth="1"/>
    <col min="14920" max="14920" width="57.85546875" style="29" customWidth="1"/>
    <col min="14921" max="14921" width="10.140625" style="29" customWidth="1"/>
    <col min="14922" max="14922" width="12.28515625" style="29" customWidth="1"/>
    <col min="14923" max="14925" width="0" style="29" hidden="1" customWidth="1"/>
    <col min="14926" max="14926" width="9.7109375" style="29" customWidth="1"/>
    <col min="14927" max="14928" width="10.7109375" style="29" customWidth="1"/>
    <col min="14929" max="14929" width="11.85546875" style="29" customWidth="1"/>
    <col min="14930" max="14930" width="0" style="29" hidden="1" customWidth="1"/>
    <col min="14931" max="14931" width="9.140625" style="29" customWidth="1"/>
    <col min="14932" max="14932" width="8" style="29" customWidth="1"/>
    <col min="14933" max="14933" width="7.5703125" style="29" customWidth="1"/>
    <col min="14934" max="14934" width="9" style="29" customWidth="1"/>
    <col min="14935" max="14937" width="9.140625" style="29" customWidth="1"/>
    <col min="14938" max="14943" width="0" style="29" hidden="1" customWidth="1"/>
    <col min="14944" max="15174" width="9.140625" style="29"/>
    <col min="15175" max="15175" width="7.85546875" style="29" customWidth="1"/>
    <col min="15176" max="15176" width="57.85546875" style="29" customWidth="1"/>
    <col min="15177" max="15177" width="10.140625" style="29" customWidth="1"/>
    <col min="15178" max="15178" width="12.28515625" style="29" customWidth="1"/>
    <col min="15179" max="15181" width="0" style="29" hidden="1" customWidth="1"/>
    <col min="15182" max="15182" width="9.7109375" style="29" customWidth="1"/>
    <col min="15183" max="15184" width="10.7109375" style="29" customWidth="1"/>
    <col min="15185" max="15185" width="11.85546875" style="29" customWidth="1"/>
    <col min="15186" max="15186" width="0" style="29" hidden="1" customWidth="1"/>
    <col min="15187" max="15187" width="9.140625" style="29" customWidth="1"/>
    <col min="15188" max="15188" width="8" style="29" customWidth="1"/>
    <col min="15189" max="15189" width="7.5703125" style="29" customWidth="1"/>
    <col min="15190" max="15190" width="9" style="29" customWidth="1"/>
    <col min="15191" max="15193" width="9.140625" style="29" customWidth="1"/>
    <col min="15194" max="15199" width="0" style="29" hidden="1" customWidth="1"/>
    <col min="15200" max="15430" width="9.140625" style="29"/>
    <col min="15431" max="15431" width="7.85546875" style="29" customWidth="1"/>
    <col min="15432" max="15432" width="57.85546875" style="29" customWidth="1"/>
    <col min="15433" max="15433" width="10.140625" style="29" customWidth="1"/>
    <col min="15434" max="15434" width="12.28515625" style="29" customWidth="1"/>
    <col min="15435" max="15437" width="0" style="29" hidden="1" customWidth="1"/>
    <col min="15438" max="15438" width="9.7109375" style="29" customWidth="1"/>
    <col min="15439" max="15440" width="10.7109375" style="29" customWidth="1"/>
    <col min="15441" max="15441" width="11.85546875" style="29" customWidth="1"/>
    <col min="15442" max="15442" width="0" style="29" hidden="1" customWidth="1"/>
    <col min="15443" max="15443" width="9.140625" style="29" customWidth="1"/>
    <col min="15444" max="15444" width="8" style="29" customWidth="1"/>
    <col min="15445" max="15445" width="7.5703125" style="29" customWidth="1"/>
    <col min="15446" max="15446" width="9" style="29" customWidth="1"/>
    <col min="15447" max="15449" width="9.140625" style="29" customWidth="1"/>
    <col min="15450" max="15455" width="0" style="29" hidden="1" customWidth="1"/>
    <col min="15456" max="15686" width="9.140625" style="29"/>
    <col min="15687" max="15687" width="7.85546875" style="29" customWidth="1"/>
    <col min="15688" max="15688" width="57.85546875" style="29" customWidth="1"/>
    <col min="15689" max="15689" width="10.140625" style="29" customWidth="1"/>
    <col min="15690" max="15690" width="12.28515625" style="29" customWidth="1"/>
    <col min="15691" max="15693" width="0" style="29" hidden="1" customWidth="1"/>
    <col min="15694" max="15694" width="9.7109375" style="29" customWidth="1"/>
    <col min="15695" max="15696" width="10.7109375" style="29" customWidth="1"/>
    <col min="15697" max="15697" width="11.85546875" style="29" customWidth="1"/>
    <col min="15698" max="15698" width="0" style="29" hidden="1" customWidth="1"/>
    <col min="15699" max="15699" width="9.140625" style="29" customWidth="1"/>
    <col min="15700" max="15700" width="8" style="29" customWidth="1"/>
    <col min="15701" max="15701" width="7.5703125" style="29" customWidth="1"/>
    <col min="15702" max="15702" width="9" style="29" customWidth="1"/>
    <col min="15703" max="15705" width="9.140625" style="29" customWidth="1"/>
    <col min="15706" max="15711" width="0" style="29" hidden="1" customWidth="1"/>
    <col min="15712" max="15942" width="9.140625" style="29"/>
    <col min="15943" max="15943" width="7.85546875" style="29" customWidth="1"/>
    <col min="15944" max="15944" width="57.85546875" style="29" customWidth="1"/>
    <col min="15945" max="15945" width="10.140625" style="29" customWidth="1"/>
    <col min="15946" max="15946" width="12.28515625" style="29" customWidth="1"/>
    <col min="15947" max="15949" width="0" style="29" hidden="1" customWidth="1"/>
    <col min="15950" max="15950" width="9.7109375" style="29" customWidth="1"/>
    <col min="15951" max="15952" width="10.7109375" style="29" customWidth="1"/>
    <col min="15953" max="15953" width="11.85546875" style="29" customWidth="1"/>
    <col min="15954" max="15954" width="0" style="29" hidden="1" customWidth="1"/>
    <col min="15955" max="15955" width="9.140625" style="29" customWidth="1"/>
    <col min="15956" max="15956" width="8" style="29" customWidth="1"/>
    <col min="15957" max="15957" width="7.5703125" style="29" customWidth="1"/>
    <col min="15958" max="15958" width="9" style="29" customWidth="1"/>
    <col min="15959" max="15961" width="9.140625" style="29" customWidth="1"/>
    <col min="15962" max="15967" width="0" style="29" hidden="1" customWidth="1"/>
    <col min="15968" max="16384" width="9.140625" style="29"/>
  </cols>
  <sheetData>
    <row r="1" spans="1:8" ht="21" customHeight="1" x14ac:dyDescent="0.25">
      <c r="A1" s="29" t="s">
        <v>109</v>
      </c>
      <c r="C1" s="56"/>
      <c r="H1" s="55"/>
    </row>
    <row r="2" spans="1:8" ht="15.75" customHeight="1" x14ac:dyDescent="0.25">
      <c r="A2" s="79" t="s">
        <v>24</v>
      </c>
      <c r="B2" s="79"/>
      <c r="C2" s="79"/>
      <c r="D2" s="79"/>
      <c r="E2" s="79"/>
      <c r="F2" s="79"/>
      <c r="G2" s="79"/>
      <c r="H2" s="79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85" t="s">
        <v>1</v>
      </c>
      <c r="B4" s="88"/>
      <c r="C4" s="89"/>
      <c r="D4" s="1"/>
      <c r="E4" s="2"/>
      <c r="F4" s="3"/>
      <c r="G4" s="28"/>
      <c r="H4" s="85" t="s">
        <v>0</v>
      </c>
    </row>
    <row r="5" spans="1:8" ht="15.75" customHeight="1" x14ac:dyDescent="0.25">
      <c r="A5" s="86"/>
      <c r="B5" s="98" t="s">
        <v>2</v>
      </c>
      <c r="C5" s="99"/>
      <c r="D5" s="102" t="s">
        <v>3</v>
      </c>
      <c r="E5" s="103"/>
      <c r="F5" s="104"/>
      <c r="G5" s="105" t="s">
        <v>4</v>
      </c>
      <c r="H5" s="86"/>
    </row>
    <row r="6" spans="1:8" ht="15" customHeight="1" x14ac:dyDescent="0.25">
      <c r="A6" s="86"/>
      <c r="B6" s="98"/>
      <c r="C6" s="99"/>
      <c r="D6" s="108" t="s">
        <v>5</v>
      </c>
      <c r="E6" s="108" t="s">
        <v>6</v>
      </c>
      <c r="F6" s="108" t="s">
        <v>7</v>
      </c>
      <c r="G6" s="106"/>
      <c r="H6" s="86"/>
    </row>
    <row r="7" spans="1:8" ht="15" customHeight="1" x14ac:dyDescent="0.25">
      <c r="A7" s="86"/>
      <c r="B7" s="98"/>
      <c r="C7" s="99"/>
      <c r="D7" s="109"/>
      <c r="E7" s="109"/>
      <c r="F7" s="109"/>
      <c r="G7" s="106"/>
      <c r="H7" s="86"/>
    </row>
    <row r="8" spans="1:8" ht="15.75" customHeight="1" x14ac:dyDescent="0.25">
      <c r="A8" s="87"/>
      <c r="B8" s="100"/>
      <c r="C8" s="101"/>
      <c r="D8" s="110"/>
      <c r="E8" s="110"/>
      <c r="F8" s="110"/>
      <c r="G8" s="107"/>
      <c r="H8" s="87"/>
    </row>
    <row r="9" spans="1:8" ht="18.75" customHeight="1" x14ac:dyDescent="0.25">
      <c r="A9" s="80" t="s">
        <v>32</v>
      </c>
      <c r="B9" s="81"/>
      <c r="C9" s="81"/>
      <c r="D9" s="81"/>
      <c r="E9" s="81"/>
      <c r="F9" s="81"/>
      <c r="G9" s="82"/>
      <c r="H9" s="36"/>
    </row>
    <row r="10" spans="1:8" ht="18" customHeight="1" x14ac:dyDescent="0.25">
      <c r="A10" s="80" t="s">
        <v>35</v>
      </c>
      <c r="B10" s="81"/>
      <c r="C10" s="82"/>
      <c r="D10" s="4"/>
      <c r="E10" s="4"/>
      <c r="F10" s="4"/>
      <c r="G10" s="4"/>
      <c r="H10" s="36"/>
    </row>
    <row r="11" spans="1:8" ht="34.5" customHeight="1" x14ac:dyDescent="0.25">
      <c r="A11" s="59" t="s">
        <v>107</v>
      </c>
      <c r="B11" s="83">
        <v>200</v>
      </c>
      <c r="C11" s="84"/>
      <c r="D11" s="21">
        <v>13.32</v>
      </c>
      <c r="E11" s="21">
        <v>13.8</v>
      </c>
      <c r="F11" s="21">
        <v>45.6</v>
      </c>
      <c r="G11" s="21">
        <v>359.88</v>
      </c>
      <c r="H11" s="45">
        <v>219</v>
      </c>
    </row>
    <row r="12" spans="1:8" ht="18" customHeight="1" x14ac:dyDescent="0.3">
      <c r="A12" s="46" t="s">
        <v>84</v>
      </c>
      <c r="B12" s="77">
        <v>100</v>
      </c>
      <c r="C12" s="78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20" t="s">
        <v>59</v>
      </c>
    </row>
    <row r="13" spans="1:8" ht="18" customHeight="1" x14ac:dyDescent="0.3">
      <c r="A13" s="46" t="s">
        <v>9</v>
      </c>
      <c r="B13" s="83">
        <v>200</v>
      </c>
      <c r="C13" s="84"/>
      <c r="D13" s="7">
        <v>0.17</v>
      </c>
      <c r="E13" s="7">
        <v>0.04</v>
      </c>
      <c r="F13" s="7">
        <v>10.5</v>
      </c>
      <c r="G13" s="7">
        <v>43.04</v>
      </c>
      <c r="H13" s="20">
        <v>376</v>
      </c>
    </row>
    <row r="14" spans="1:8" s="37" customFormat="1" ht="18" customHeight="1" x14ac:dyDescent="0.25">
      <c r="A14" s="9" t="s">
        <v>10</v>
      </c>
      <c r="B14" s="73">
        <f>SUM(B11:C13)</f>
        <v>500</v>
      </c>
      <c r="C14" s="74"/>
      <c r="D14" s="10">
        <f>SUM(D11:D13)</f>
        <v>14.84</v>
      </c>
      <c r="E14" s="10">
        <f>SUM(E11:E13)</f>
        <v>14.185</v>
      </c>
      <c r="F14" s="10">
        <f>SUM(F11:F13)</f>
        <v>72.050000000000011</v>
      </c>
      <c r="G14" s="10">
        <f>SUM(G11:G13)</f>
        <v>475.22</v>
      </c>
      <c r="H14" s="25"/>
    </row>
    <row r="15" spans="1:8" ht="18" customHeight="1" x14ac:dyDescent="0.25">
      <c r="A15" s="80" t="s">
        <v>33</v>
      </c>
      <c r="B15" s="81"/>
      <c r="C15" s="82"/>
      <c r="D15" s="4"/>
      <c r="E15" s="4"/>
      <c r="F15" s="4"/>
      <c r="G15" s="4"/>
      <c r="H15" s="36"/>
    </row>
    <row r="16" spans="1:8" ht="27" customHeight="1" x14ac:dyDescent="0.3">
      <c r="A16" s="15" t="s">
        <v>67</v>
      </c>
      <c r="B16" s="90">
        <v>200</v>
      </c>
      <c r="C16" s="91"/>
      <c r="D16" s="13">
        <v>15.330700000000002</v>
      </c>
      <c r="E16" s="13">
        <v>5.44</v>
      </c>
      <c r="F16" s="13">
        <v>35.450000000000003</v>
      </c>
      <c r="G16" s="13">
        <v>252.08</v>
      </c>
      <c r="H16" s="20">
        <v>113</v>
      </c>
    </row>
    <row r="17" spans="1:8" ht="18.75" x14ac:dyDescent="0.3">
      <c r="A17" s="46" t="s">
        <v>87</v>
      </c>
      <c r="B17" s="77">
        <v>220</v>
      </c>
      <c r="C17" s="78"/>
      <c r="D17" s="18">
        <v>6.9</v>
      </c>
      <c r="E17" s="18">
        <v>14.12</v>
      </c>
      <c r="F17" s="18">
        <v>17.899999999999999</v>
      </c>
      <c r="G17" s="18">
        <v>226.28</v>
      </c>
      <c r="H17" s="20">
        <v>259</v>
      </c>
    </row>
    <row r="18" spans="1:8" ht="18" customHeight="1" x14ac:dyDescent="0.3">
      <c r="A18" s="12" t="s">
        <v>13</v>
      </c>
      <c r="B18" s="83">
        <v>200</v>
      </c>
      <c r="C18" s="84"/>
      <c r="D18" s="7">
        <v>0.3</v>
      </c>
      <c r="E18" s="7">
        <v>0.1</v>
      </c>
      <c r="F18" s="7">
        <v>23.666666666666668</v>
      </c>
      <c r="G18" s="7">
        <v>96</v>
      </c>
      <c r="H18" s="20">
        <v>349</v>
      </c>
    </row>
    <row r="19" spans="1:8" ht="18" customHeight="1" x14ac:dyDescent="0.3">
      <c r="A19" s="46" t="s">
        <v>14</v>
      </c>
      <c r="B19" s="77">
        <v>30</v>
      </c>
      <c r="C19" s="78"/>
      <c r="D19" s="7">
        <v>1.5</v>
      </c>
      <c r="E19" s="7">
        <v>0.3</v>
      </c>
      <c r="F19" s="7">
        <v>13.800000000000002</v>
      </c>
      <c r="G19" s="7">
        <v>63.521999999999998</v>
      </c>
      <c r="H19" s="20">
        <v>574</v>
      </c>
    </row>
    <row r="20" spans="1:8" ht="18" customHeight="1" x14ac:dyDescent="0.3">
      <c r="A20" s="46" t="s">
        <v>15</v>
      </c>
      <c r="B20" s="77">
        <v>30</v>
      </c>
      <c r="C20" s="78"/>
      <c r="D20" s="7">
        <v>2.25</v>
      </c>
      <c r="E20" s="7">
        <v>0.22200000000000003</v>
      </c>
      <c r="F20" s="7">
        <v>14.549999999999999</v>
      </c>
      <c r="G20" s="7">
        <v>69.3</v>
      </c>
      <c r="H20" s="20">
        <v>573</v>
      </c>
    </row>
    <row r="21" spans="1:8" s="37" customFormat="1" ht="18" customHeight="1" x14ac:dyDescent="0.25">
      <c r="A21" s="9" t="s">
        <v>16</v>
      </c>
      <c r="B21" s="73">
        <f>SUM(B16:C20)</f>
        <v>680</v>
      </c>
      <c r="C21" s="74"/>
      <c r="D21" s="4">
        <f>SUM(D16:D20)</f>
        <v>26.280700000000003</v>
      </c>
      <c r="E21" s="4">
        <f>SUM(E16:E20)</f>
        <v>20.182000000000002</v>
      </c>
      <c r="F21" s="4">
        <f>SUM(F16:F20)</f>
        <v>105.36666666666666</v>
      </c>
      <c r="G21" s="4">
        <f>SUM(G16:G20)</f>
        <v>707.18200000000002</v>
      </c>
      <c r="H21" s="25"/>
    </row>
    <row r="22" spans="1:8" s="31" customFormat="1" ht="18" customHeight="1" x14ac:dyDescent="0.25">
      <c r="A22" s="35" t="s">
        <v>17</v>
      </c>
      <c r="B22" s="94"/>
      <c r="C22" s="95"/>
      <c r="D22" s="4">
        <f>D14+D21</f>
        <v>41.120699999999999</v>
      </c>
      <c r="E22" s="4">
        <f>E14+E21</f>
        <v>34.367000000000004</v>
      </c>
      <c r="F22" s="4">
        <f>F14+F21</f>
        <v>177.41666666666669</v>
      </c>
      <c r="G22" s="4">
        <f>G14+G21</f>
        <v>1182.402</v>
      </c>
      <c r="H22" s="8"/>
    </row>
    <row r="23" spans="1:8" ht="18" customHeight="1" x14ac:dyDescent="0.25">
      <c r="A23" s="80" t="s">
        <v>34</v>
      </c>
      <c r="B23" s="81"/>
      <c r="C23" s="81"/>
      <c r="D23" s="81"/>
      <c r="E23" s="81"/>
      <c r="F23" s="81"/>
      <c r="G23" s="82"/>
      <c r="H23" s="36"/>
    </row>
    <row r="24" spans="1:8" ht="18" customHeight="1" x14ac:dyDescent="0.25">
      <c r="A24" s="80" t="s">
        <v>35</v>
      </c>
      <c r="B24" s="81"/>
      <c r="C24" s="82"/>
      <c r="D24" s="4"/>
      <c r="E24" s="4"/>
      <c r="F24" s="4"/>
      <c r="G24" s="4"/>
      <c r="H24" s="36"/>
    </row>
    <row r="25" spans="1:8" ht="18.75" x14ac:dyDescent="0.3">
      <c r="A25" s="5" t="s">
        <v>31</v>
      </c>
      <c r="B25" s="83">
        <v>150</v>
      </c>
      <c r="C25" s="84"/>
      <c r="D25" s="7">
        <v>6.3</v>
      </c>
      <c r="E25" s="7">
        <v>7.2</v>
      </c>
      <c r="F25" s="7">
        <v>15.6</v>
      </c>
      <c r="G25" s="7">
        <v>152.4</v>
      </c>
      <c r="H25" s="20">
        <v>202</v>
      </c>
    </row>
    <row r="26" spans="1:8" ht="36" customHeight="1" x14ac:dyDescent="0.3">
      <c r="A26" s="5" t="s">
        <v>30</v>
      </c>
      <c r="B26" s="83">
        <v>110</v>
      </c>
      <c r="C26" s="84"/>
      <c r="D26" s="14">
        <v>11.65</v>
      </c>
      <c r="E26" s="14">
        <v>7.08</v>
      </c>
      <c r="F26" s="14">
        <v>12.727272727272727</v>
      </c>
      <c r="G26" s="14">
        <v>183.69</v>
      </c>
      <c r="H26" s="20" t="s">
        <v>89</v>
      </c>
    </row>
    <row r="27" spans="1:8" ht="18" customHeight="1" x14ac:dyDescent="0.3">
      <c r="A27" s="46" t="s">
        <v>15</v>
      </c>
      <c r="B27" s="77">
        <v>40</v>
      </c>
      <c r="C27" s="78"/>
      <c r="D27" s="7">
        <v>3</v>
      </c>
      <c r="E27" s="7">
        <v>0.29600000000000004</v>
      </c>
      <c r="F27" s="7">
        <v>19.399999999999999</v>
      </c>
      <c r="G27" s="7">
        <v>92.4</v>
      </c>
      <c r="H27" s="20">
        <v>573</v>
      </c>
    </row>
    <row r="28" spans="1:8" ht="18" customHeight="1" x14ac:dyDescent="0.3">
      <c r="A28" s="17" t="s">
        <v>18</v>
      </c>
      <c r="B28" s="77">
        <v>200</v>
      </c>
      <c r="C28" s="78"/>
      <c r="D28" s="7">
        <v>0.26</v>
      </c>
      <c r="E28" s="7">
        <v>0.05</v>
      </c>
      <c r="F28" s="7">
        <v>12.26</v>
      </c>
      <c r="G28" s="7">
        <v>49.72</v>
      </c>
      <c r="H28" s="20">
        <v>377</v>
      </c>
    </row>
    <row r="29" spans="1:8" s="37" customFormat="1" ht="18" customHeight="1" x14ac:dyDescent="0.25">
      <c r="A29" s="9" t="s">
        <v>10</v>
      </c>
      <c r="B29" s="73">
        <f>SUM(B25:C28)</f>
        <v>500</v>
      </c>
      <c r="C29" s="74"/>
      <c r="D29" s="10">
        <f>SUM(D25:D28)</f>
        <v>21.21</v>
      </c>
      <c r="E29" s="10">
        <f>SUM(E25:E28)</f>
        <v>14.626000000000001</v>
      </c>
      <c r="F29" s="10">
        <f>SUM(F25:F28)</f>
        <v>59.987272727272725</v>
      </c>
      <c r="G29" s="10">
        <f>SUM(G25:G28)</f>
        <v>478.21000000000004</v>
      </c>
      <c r="H29" s="25"/>
    </row>
    <row r="30" spans="1:8" ht="18" customHeight="1" x14ac:dyDescent="0.25">
      <c r="A30" s="80" t="s">
        <v>33</v>
      </c>
      <c r="B30" s="81"/>
      <c r="C30" s="82"/>
      <c r="D30" s="4"/>
      <c r="E30" s="4"/>
      <c r="F30" s="4"/>
      <c r="G30" s="4"/>
      <c r="H30" s="36"/>
    </row>
    <row r="31" spans="1:8" ht="18.75" x14ac:dyDescent="0.3">
      <c r="A31" s="19" t="s">
        <v>21</v>
      </c>
      <c r="B31" s="92">
        <v>250</v>
      </c>
      <c r="C31" s="93"/>
      <c r="D31" s="16">
        <v>10.125</v>
      </c>
      <c r="E31" s="16">
        <v>7.6</v>
      </c>
      <c r="F31" s="16">
        <v>9.85</v>
      </c>
      <c r="G31" s="16">
        <v>148.30000000000001</v>
      </c>
      <c r="H31" s="20">
        <v>102</v>
      </c>
    </row>
    <row r="32" spans="1:8" ht="18.75" x14ac:dyDescent="0.25">
      <c r="A32" s="47" t="s">
        <v>98</v>
      </c>
      <c r="B32" s="119">
        <v>200</v>
      </c>
      <c r="C32" s="120"/>
      <c r="D32" s="18">
        <f>122/1000*200</f>
        <v>24.4</v>
      </c>
      <c r="E32" s="18">
        <v>10.7</v>
      </c>
      <c r="F32" s="18">
        <v>42.3</v>
      </c>
      <c r="G32" s="18">
        <v>363.1</v>
      </c>
      <c r="H32" s="45">
        <v>391</v>
      </c>
    </row>
    <row r="33" spans="1:8" ht="18.75" x14ac:dyDescent="0.3">
      <c r="A33" s="12" t="s">
        <v>26</v>
      </c>
      <c r="B33" s="83">
        <v>200</v>
      </c>
      <c r="C33" s="84"/>
      <c r="D33" s="14">
        <v>0.17</v>
      </c>
      <c r="E33" s="14">
        <v>0.04</v>
      </c>
      <c r="F33" s="7">
        <v>24.1</v>
      </c>
      <c r="G33" s="7">
        <v>98.5</v>
      </c>
      <c r="H33" s="20">
        <v>491</v>
      </c>
    </row>
    <row r="34" spans="1:8" ht="18" customHeight="1" x14ac:dyDescent="0.3">
      <c r="A34" s="46" t="s">
        <v>14</v>
      </c>
      <c r="B34" s="77">
        <v>20</v>
      </c>
      <c r="C34" s="78"/>
      <c r="D34" s="7">
        <v>1</v>
      </c>
      <c r="E34" s="7">
        <v>0.2</v>
      </c>
      <c r="F34" s="7">
        <v>9.2000000000000011</v>
      </c>
      <c r="G34" s="7">
        <v>42.347999999999999</v>
      </c>
      <c r="H34" s="20">
        <v>574</v>
      </c>
    </row>
    <row r="35" spans="1:8" ht="18" customHeight="1" x14ac:dyDescent="0.3">
      <c r="A35" s="46" t="s">
        <v>15</v>
      </c>
      <c r="B35" s="77">
        <v>30</v>
      </c>
      <c r="C35" s="78"/>
      <c r="D35" s="7">
        <v>2.25</v>
      </c>
      <c r="E35" s="7">
        <v>0.22200000000000003</v>
      </c>
      <c r="F35" s="7">
        <v>14.549999999999999</v>
      </c>
      <c r="G35" s="7">
        <v>69.3</v>
      </c>
      <c r="H35" s="20">
        <v>573</v>
      </c>
    </row>
    <row r="36" spans="1:8" s="37" customFormat="1" ht="18" customHeight="1" x14ac:dyDescent="0.25">
      <c r="A36" s="9" t="s">
        <v>16</v>
      </c>
      <c r="B36" s="73">
        <f>SUM(B31:C35)</f>
        <v>700</v>
      </c>
      <c r="C36" s="74"/>
      <c r="D36" s="4">
        <f>SUM(D31:D35)</f>
        <v>37.945</v>
      </c>
      <c r="E36" s="4">
        <f>SUM(E31:E35)</f>
        <v>18.761999999999997</v>
      </c>
      <c r="F36" s="4">
        <f>SUM(F31:F35)</f>
        <v>100</v>
      </c>
      <c r="G36" s="4">
        <f>SUM(G31:G35)</f>
        <v>721.548</v>
      </c>
      <c r="H36" s="25"/>
    </row>
    <row r="37" spans="1:8" s="31" customFormat="1" ht="18" customHeight="1" x14ac:dyDescent="0.25">
      <c r="A37" s="35" t="s">
        <v>17</v>
      </c>
      <c r="B37" s="94"/>
      <c r="C37" s="95"/>
      <c r="D37" s="4">
        <f>D29+D36</f>
        <v>59.155000000000001</v>
      </c>
      <c r="E37" s="4">
        <f>E29+E36</f>
        <v>33.387999999999998</v>
      </c>
      <c r="F37" s="4">
        <f>F29+F36</f>
        <v>159.98727272727274</v>
      </c>
      <c r="G37" s="4">
        <f>G29+G36</f>
        <v>1199.758</v>
      </c>
      <c r="H37" s="8"/>
    </row>
    <row r="38" spans="1:8" ht="18" customHeight="1" x14ac:dyDescent="0.25">
      <c r="A38" s="80" t="s">
        <v>36</v>
      </c>
      <c r="B38" s="81"/>
      <c r="C38" s="81"/>
      <c r="D38" s="81"/>
      <c r="E38" s="81"/>
      <c r="F38" s="81"/>
      <c r="G38" s="82"/>
      <c r="H38" s="36"/>
    </row>
    <row r="39" spans="1:8" ht="18" customHeight="1" x14ac:dyDescent="0.25">
      <c r="A39" s="80" t="s">
        <v>35</v>
      </c>
      <c r="B39" s="81"/>
      <c r="C39" s="82"/>
      <c r="D39" s="4"/>
      <c r="E39" s="4"/>
      <c r="F39" s="4"/>
      <c r="G39" s="4"/>
      <c r="H39" s="36"/>
    </row>
    <row r="40" spans="1:8" ht="18.75" x14ac:dyDescent="0.3">
      <c r="A40" s="63" t="s">
        <v>96</v>
      </c>
      <c r="B40" s="121" t="s">
        <v>85</v>
      </c>
      <c r="C40" s="116"/>
      <c r="D40" s="16">
        <f>10.6-2.76-2</f>
        <v>5.84</v>
      </c>
      <c r="E40" s="16">
        <v>10</v>
      </c>
      <c r="F40" s="16">
        <f>72.5-13+2.56-8</f>
        <v>54.06</v>
      </c>
      <c r="G40" s="16">
        <v>329.6</v>
      </c>
      <c r="H40" s="45" t="s">
        <v>97</v>
      </c>
    </row>
    <row r="41" spans="1:8" ht="18" customHeight="1" x14ac:dyDescent="0.3">
      <c r="A41" s="46" t="s">
        <v>71</v>
      </c>
      <c r="B41" s="83">
        <v>10</v>
      </c>
      <c r="C41" s="84"/>
      <c r="D41" s="7">
        <v>0.1</v>
      </c>
      <c r="E41" s="7">
        <v>7.25</v>
      </c>
      <c r="F41" s="7">
        <v>0.13999999999999996</v>
      </c>
      <c r="G41" s="7">
        <v>65.84</v>
      </c>
      <c r="H41" s="20">
        <v>14</v>
      </c>
    </row>
    <row r="42" spans="1:8" ht="18" customHeight="1" x14ac:dyDescent="0.3">
      <c r="A42" s="46" t="s">
        <v>79</v>
      </c>
      <c r="B42" s="77">
        <v>40</v>
      </c>
      <c r="C42" s="78"/>
      <c r="D42" s="7">
        <v>2.42</v>
      </c>
      <c r="E42" s="7">
        <v>2.5099999999999998</v>
      </c>
      <c r="F42" s="7">
        <v>16.03</v>
      </c>
      <c r="G42" s="7">
        <v>37.22</v>
      </c>
      <c r="H42" s="20">
        <v>576</v>
      </c>
    </row>
    <row r="43" spans="1:8" ht="18" customHeight="1" x14ac:dyDescent="0.3">
      <c r="A43" s="46" t="s">
        <v>70</v>
      </c>
      <c r="B43" s="77">
        <v>200</v>
      </c>
      <c r="C43" s="78"/>
      <c r="D43" s="7">
        <v>0.17</v>
      </c>
      <c r="E43" s="7">
        <v>0.04</v>
      </c>
      <c r="F43" s="7">
        <v>10.5</v>
      </c>
      <c r="G43" s="7">
        <v>43.04</v>
      </c>
      <c r="H43" s="20">
        <v>376</v>
      </c>
    </row>
    <row r="44" spans="1:8" s="37" customFormat="1" ht="18" customHeight="1" x14ac:dyDescent="0.25">
      <c r="A44" s="9" t="s">
        <v>10</v>
      </c>
      <c r="B44" s="73">
        <f>250+50+200</f>
        <v>500</v>
      </c>
      <c r="C44" s="74"/>
      <c r="D44" s="10">
        <f>SUM(D40:D43)</f>
        <v>8.5299999999999994</v>
      </c>
      <c r="E44" s="10">
        <f>SUM(E40:E43)</f>
        <v>19.799999999999997</v>
      </c>
      <c r="F44" s="10">
        <f>SUM(F40:F43)</f>
        <v>80.73</v>
      </c>
      <c r="G44" s="10">
        <f>SUM(G40:G43)</f>
        <v>475.7000000000001</v>
      </c>
      <c r="H44" s="25"/>
    </row>
    <row r="45" spans="1:8" ht="18" customHeight="1" x14ac:dyDescent="0.25">
      <c r="A45" s="80" t="s">
        <v>33</v>
      </c>
      <c r="B45" s="81"/>
      <c r="C45" s="82"/>
      <c r="D45" s="4"/>
      <c r="E45" s="4"/>
      <c r="F45" s="4"/>
      <c r="G45" s="4"/>
      <c r="H45" s="36"/>
    </row>
    <row r="46" spans="1:8" ht="18" customHeight="1" x14ac:dyDescent="0.3">
      <c r="A46" s="47" t="s">
        <v>53</v>
      </c>
      <c r="B46" s="117">
        <v>200</v>
      </c>
      <c r="C46" s="118"/>
      <c r="D46" s="8">
        <v>7.75</v>
      </c>
      <c r="E46" s="14">
        <v>10.38</v>
      </c>
      <c r="F46" s="14">
        <v>10.750000000000002</v>
      </c>
      <c r="G46" s="8">
        <v>167.42</v>
      </c>
      <c r="H46" s="20">
        <v>108</v>
      </c>
    </row>
    <row r="47" spans="1:8" ht="18" customHeight="1" x14ac:dyDescent="0.3">
      <c r="A47" s="15" t="s">
        <v>52</v>
      </c>
      <c r="B47" s="92">
        <v>110</v>
      </c>
      <c r="C47" s="93"/>
      <c r="D47" s="38">
        <v>6.1661157024793392</v>
      </c>
      <c r="E47" s="38">
        <v>5.206611570247933</v>
      </c>
      <c r="F47" s="38">
        <v>6.4710743801652884</v>
      </c>
      <c r="G47" s="38">
        <v>97.048264462809897</v>
      </c>
      <c r="H47" s="20" t="s">
        <v>95</v>
      </c>
    </row>
    <row r="48" spans="1:8" ht="18" customHeight="1" x14ac:dyDescent="0.3">
      <c r="A48" s="47" t="s">
        <v>83</v>
      </c>
      <c r="B48" s="117">
        <v>150</v>
      </c>
      <c r="C48" s="118"/>
      <c r="D48" s="16">
        <v>5.4</v>
      </c>
      <c r="E48" s="16">
        <v>9.1999999999999993</v>
      </c>
      <c r="F48" s="16">
        <v>26.4</v>
      </c>
      <c r="G48" s="16">
        <v>210</v>
      </c>
      <c r="H48" s="20" t="s">
        <v>91</v>
      </c>
    </row>
    <row r="49" spans="1:8" ht="18" customHeight="1" x14ac:dyDescent="0.3">
      <c r="A49" s="12" t="s">
        <v>13</v>
      </c>
      <c r="B49" s="115">
        <v>200</v>
      </c>
      <c r="C49" s="116"/>
      <c r="D49" s="7">
        <v>0.3</v>
      </c>
      <c r="E49" s="7">
        <v>0.1</v>
      </c>
      <c r="F49" s="7">
        <v>23.666666666666668</v>
      </c>
      <c r="G49" s="7">
        <v>96</v>
      </c>
      <c r="H49" s="20">
        <v>349</v>
      </c>
    </row>
    <row r="50" spans="1:8" ht="18" customHeight="1" x14ac:dyDescent="0.3">
      <c r="A50" s="46" t="s">
        <v>14</v>
      </c>
      <c r="B50" s="77">
        <v>20</v>
      </c>
      <c r="C50" s="78"/>
      <c r="D50" s="7">
        <v>1</v>
      </c>
      <c r="E50" s="7">
        <v>0.2</v>
      </c>
      <c r="F50" s="7">
        <v>9.2000000000000011</v>
      </c>
      <c r="G50" s="7">
        <v>42.347999999999999</v>
      </c>
      <c r="H50" s="20">
        <v>574</v>
      </c>
    </row>
    <row r="51" spans="1:8" ht="18" customHeight="1" x14ac:dyDescent="0.3">
      <c r="A51" s="46" t="s">
        <v>15</v>
      </c>
      <c r="B51" s="77">
        <v>30</v>
      </c>
      <c r="C51" s="78"/>
      <c r="D51" s="7">
        <v>2.25</v>
      </c>
      <c r="E51" s="7">
        <v>0.22200000000000003</v>
      </c>
      <c r="F51" s="7">
        <v>14.549999999999999</v>
      </c>
      <c r="G51" s="7">
        <v>69.3</v>
      </c>
      <c r="H51" s="20">
        <v>573</v>
      </c>
    </row>
    <row r="52" spans="1:8" s="37" customFormat="1" ht="18" customHeight="1" x14ac:dyDescent="0.25">
      <c r="A52" s="9" t="s">
        <v>16</v>
      </c>
      <c r="B52" s="73">
        <f>SUM(B46:C51)</f>
        <v>710</v>
      </c>
      <c r="C52" s="74"/>
      <c r="D52" s="4">
        <f>SUM(D46:D51)</f>
        <v>22.866115702479338</v>
      </c>
      <c r="E52" s="4">
        <f>SUM(E46:E51)</f>
        <v>25.308611570247937</v>
      </c>
      <c r="F52" s="4">
        <f>SUM(F46:F51)</f>
        <v>91.037741046831954</v>
      </c>
      <c r="G52" s="4">
        <f>SUM(G46:G51)</f>
        <v>682.1162644628098</v>
      </c>
      <c r="H52" s="25"/>
    </row>
    <row r="53" spans="1:8" s="31" customFormat="1" ht="18" customHeight="1" x14ac:dyDescent="0.25">
      <c r="A53" s="35" t="s">
        <v>17</v>
      </c>
      <c r="B53" s="94"/>
      <c r="C53" s="95"/>
      <c r="D53" s="4">
        <f>D44+D52</f>
        <v>31.396115702479335</v>
      </c>
      <c r="E53" s="4">
        <f>E44+E52</f>
        <v>45.10861157024793</v>
      </c>
      <c r="F53" s="4">
        <f>F44+F52</f>
        <v>171.76774104683196</v>
      </c>
      <c r="G53" s="4">
        <f>G44+G52</f>
        <v>1157.8162644628098</v>
      </c>
      <c r="H53" s="8"/>
    </row>
    <row r="54" spans="1:8" ht="18" customHeight="1" x14ac:dyDescent="0.25">
      <c r="A54" s="80" t="s">
        <v>37</v>
      </c>
      <c r="B54" s="81"/>
      <c r="C54" s="81"/>
      <c r="D54" s="81"/>
      <c r="E54" s="81"/>
      <c r="F54" s="81"/>
      <c r="G54" s="82"/>
      <c r="H54" s="36"/>
    </row>
    <row r="55" spans="1:8" ht="18" customHeight="1" x14ac:dyDescent="0.25">
      <c r="A55" s="43" t="s">
        <v>35</v>
      </c>
      <c r="B55" s="80"/>
      <c r="C55" s="82"/>
      <c r="D55" s="4"/>
      <c r="E55" s="4"/>
      <c r="F55" s="4"/>
      <c r="G55" s="4"/>
      <c r="H55" s="36"/>
    </row>
    <row r="56" spans="1:8" ht="18.75" x14ac:dyDescent="0.3">
      <c r="A56" s="47" t="s">
        <v>99</v>
      </c>
      <c r="B56" s="96" t="s">
        <v>100</v>
      </c>
      <c r="C56" s="97"/>
      <c r="D56" s="18">
        <v>3.8</v>
      </c>
      <c r="E56" s="18">
        <v>15.6</v>
      </c>
      <c r="F56" s="18">
        <v>40.200000000000003</v>
      </c>
      <c r="G56" s="18">
        <v>356.4</v>
      </c>
      <c r="H56" s="20">
        <v>171</v>
      </c>
    </row>
    <row r="57" spans="1:8" ht="18" customHeight="1" x14ac:dyDescent="0.3">
      <c r="A57" s="46" t="s">
        <v>84</v>
      </c>
      <c r="B57" s="77">
        <v>130</v>
      </c>
      <c r="C57" s="78"/>
      <c r="D57" s="7">
        <v>1.7550000000000001</v>
      </c>
      <c r="E57" s="7">
        <v>0.44850000000000001</v>
      </c>
      <c r="F57" s="7">
        <v>20.735000000000003</v>
      </c>
      <c r="G57" s="7">
        <v>93.99</v>
      </c>
      <c r="H57" s="20" t="s">
        <v>59</v>
      </c>
    </row>
    <row r="58" spans="1:8" ht="18" customHeight="1" x14ac:dyDescent="0.3">
      <c r="A58" s="46" t="s">
        <v>9</v>
      </c>
      <c r="B58" s="111">
        <v>200</v>
      </c>
      <c r="C58" s="112"/>
      <c r="D58" s="7">
        <v>0.17</v>
      </c>
      <c r="E58" s="7">
        <v>0.04</v>
      </c>
      <c r="F58" s="7">
        <v>10.5</v>
      </c>
      <c r="G58" s="7">
        <v>43.04</v>
      </c>
      <c r="H58" s="20">
        <v>376</v>
      </c>
    </row>
    <row r="59" spans="1:8" s="31" customFormat="1" ht="18" customHeight="1" x14ac:dyDescent="0.25">
      <c r="A59" s="9" t="s">
        <v>10</v>
      </c>
      <c r="B59" s="113">
        <f>130+40+130+200</f>
        <v>500</v>
      </c>
      <c r="C59" s="114"/>
      <c r="D59" s="10">
        <f>SUM(D56:D58)</f>
        <v>5.7249999999999996</v>
      </c>
      <c r="E59" s="10">
        <f>SUM(E56:E58)</f>
        <v>16.0885</v>
      </c>
      <c r="F59" s="10">
        <f>SUM(F56:F58)</f>
        <v>71.435000000000002</v>
      </c>
      <c r="G59" s="10">
        <f>SUM(G56:G58)</f>
        <v>493.43</v>
      </c>
      <c r="H59" s="25"/>
    </row>
    <row r="60" spans="1:8" s="31" customFormat="1" ht="18" customHeight="1" x14ac:dyDescent="0.25">
      <c r="A60" s="80" t="s">
        <v>33</v>
      </c>
      <c r="B60" s="81"/>
      <c r="C60" s="11"/>
      <c r="D60" s="4"/>
      <c r="E60" s="4"/>
      <c r="F60" s="4"/>
      <c r="G60" s="4"/>
      <c r="H60" s="49"/>
    </row>
    <row r="61" spans="1:8" ht="39.75" customHeight="1" x14ac:dyDescent="0.3">
      <c r="A61" s="19" t="s">
        <v>110</v>
      </c>
      <c r="B61" s="125">
        <v>200</v>
      </c>
      <c r="C61" s="76"/>
      <c r="D61" s="44">
        <v>5.5</v>
      </c>
      <c r="E61" s="44">
        <v>15.5</v>
      </c>
      <c r="F61" s="44">
        <v>4.2699999999999996</v>
      </c>
      <c r="G61" s="44">
        <v>178.58</v>
      </c>
      <c r="H61" s="20">
        <v>82</v>
      </c>
    </row>
    <row r="62" spans="1:8" ht="18.75" x14ac:dyDescent="0.3">
      <c r="A62" s="46" t="s">
        <v>11</v>
      </c>
      <c r="B62" s="77">
        <v>150</v>
      </c>
      <c r="C62" s="78"/>
      <c r="D62" s="7">
        <v>4.9000000000000004</v>
      </c>
      <c r="E62" s="7">
        <v>10.6</v>
      </c>
      <c r="F62" s="7">
        <v>11.9</v>
      </c>
      <c r="G62" s="7">
        <v>162.6</v>
      </c>
      <c r="H62" s="20">
        <v>171</v>
      </c>
    </row>
    <row r="63" spans="1:8" ht="18" customHeight="1" x14ac:dyDescent="0.3">
      <c r="A63" s="5" t="s">
        <v>30</v>
      </c>
      <c r="B63" s="83">
        <v>110</v>
      </c>
      <c r="C63" s="84"/>
      <c r="D63" s="14">
        <v>11.65</v>
      </c>
      <c r="E63" s="14">
        <v>7.08</v>
      </c>
      <c r="F63" s="14">
        <v>12.727272727272727</v>
      </c>
      <c r="G63" s="14">
        <v>183.69</v>
      </c>
      <c r="H63" s="20" t="s">
        <v>89</v>
      </c>
    </row>
    <row r="64" spans="1:8" ht="18" customHeight="1" x14ac:dyDescent="0.3">
      <c r="A64" s="12" t="s">
        <v>65</v>
      </c>
      <c r="B64" s="83">
        <v>200</v>
      </c>
      <c r="C64" s="84"/>
      <c r="D64" s="14">
        <v>0.27</v>
      </c>
      <c r="E64" s="14">
        <v>0.1</v>
      </c>
      <c r="F64" s="7">
        <v>26.55</v>
      </c>
      <c r="G64" s="7">
        <v>108.2</v>
      </c>
      <c r="H64" s="20">
        <v>484</v>
      </c>
    </row>
    <row r="65" spans="1:9" s="31" customFormat="1" ht="18" customHeight="1" x14ac:dyDescent="0.3">
      <c r="A65" s="46" t="s">
        <v>14</v>
      </c>
      <c r="B65" s="77">
        <v>20</v>
      </c>
      <c r="C65" s="78"/>
      <c r="D65" s="7">
        <v>1</v>
      </c>
      <c r="E65" s="7">
        <v>0.2</v>
      </c>
      <c r="F65" s="7">
        <v>9.2000000000000011</v>
      </c>
      <c r="G65" s="7">
        <v>42.347999999999999</v>
      </c>
      <c r="H65" s="20">
        <v>574</v>
      </c>
    </row>
    <row r="66" spans="1:9" s="31" customFormat="1" ht="18" customHeight="1" x14ac:dyDescent="0.3">
      <c r="A66" s="46" t="s">
        <v>15</v>
      </c>
      <c r="B66" s="77">
        <v>30</v>
      </c>
      <c r="C66" s="78"/>
      <c r="D66" s="7">
        <v>2.25</v>
      </c>
      <c r="E66" s="7">
        <v>0.22200000000000003</v>
      </c>
      <c r="F66" s="7">
        <v>14.549999999999999</v>
      </c>
      <c r="G66" s="7">
        <v>69.3</v>
      </c>
      <c r="H66" s="20">
        <v>573</v>
      </c>
    </row>
    <row r="67" spans="1:9" s="31" customFormat="1" ht="18" customHeight="1" x14ac:dyDescent="0.25">
      <c r="A67" s="9" t="s">
        <v>16</v>
      </c>
      <c r="B67" s="73">
        <f>SUM(B61:C66)</f>
        <v>710</v>
      </c>
      <c r="C67" s="74"/>
      <c r="D67" s="4">
        <f>SUM(D61:D66)</f>
        <v>25.57</v>
      </c>
      <c r="E67" s="4">
        <f>SUM(E61:E66)</f>
        <v>33.702000000000005</v>
      </c>
      <c r="F67" s="4">
        <f>SUM(F61:F66)</f>
        <v>79.197272727272733</v>
      </c>
      <c r="G67" s="4">
        <f>SUM(G61:G66)</f>
        <v>744.71799999999996</v>
      </c>
      <c r="H67" s="25"/>
    </row>
    <row r="68" spans="1:9" ht="18" customHeight="1" x14ac:dyDescent="0.25">
      <c r="A68" s="35" t="s">
        <v>17</v>
      </c>
      <c r="B68" s="94"/>
      <c r="C68" s="95"/>
      <c r="D68" s="4">
        <f>D59+D67</f>
        <v>31.295000000000002</v>
      </c>
      <c r="E68" s="4">
        <f>E59+E67</f>
        <v>49.790500000000009</v>
      </c>
      <c r="F68" s="4">
        <f>F59+F67</f>
        <v>150.63227272727272</v>
      </c>
      <c r="G68" s="4">
        <f>G59+G67</f>
        <v>1238.1479999999999</v>
      </c>
      <c r="H68" s="8"/>
    </row>
    <row r="69" spans="1:9" ht="18" customHeight="1" x14ac:dyDescent="0.25">
      <c r="A69" s="80" t="s">
        <v>38</v>
      </c>
      <c r="B69" s="81"/>
      <c r="C69" s="81"/>
      <c r="D69" s="81"/>
      <c r="E69" s="81"/>
      <c r="F69" s="81"/>
      <c r="G69" s="82"/>
      <c r="H69" s="36"/>
    </row>
    <row r="70" spans="1:9" ht="18" customHeight="1" x14ac:dyDescent="0.25">
      <c r="A70" s="80" t="s">
        <v>35</v>
      </c>
      <c r="B70" s="81"/>
      <c r="C70" s="82"/>
      <c r="D70" s="4"/>
      <c r="E70" s="4"/>
      <c r="F70" s="4"/>
      <c r="G70" s="4"/>
      <c r="H70" s="36"/>
    </row>
    <row r="71" spans="1:9" ht="18.75" x14ac:dyDescent="0.3">
      <c r="A71" s="5" t="s">
        <v>101</v>
      </c>
      <c r="B71" s="126">
        <v>200</v>
      </c>
      <c r="C71" s="126"/>
      <c r="D71" s="7">
        <v>5.8</v>
      </c>
      <c r="E71" s="7">
        <v>7</v>
      </c>
      <c r="F71" s="7">
        <v>54.1</v>
      </c>
      <c r="G71" s="7">
        <v>302.2</v>
      </c>
      <c r="H71" s="20">
        <v>175</v>
      </c>
    </row>
    <row r="72" spans="1:9" ht="18.75" x14ac:dyDescent="0.3">
      <c r="A72" s="46" t="s">
        <v>84</v>
      </c>
      <c r="B72" s="77">
        <v>100</v>
      </c>
      <c r="C72" s="78"/>
      <c r="D72" s="7">
        <f>0.9/100*150</f>
        <v>1.35</v>
      </c>
      <c r="E72" s="7">
        <f>0.23/100*150</f>
        <v>0.34499999999999997</v>
      </c>
      <c r="F72" s="7">
        <f>11.8/100*150-1.75</f>
        <v>15.950000000000003</v>
      </c>
      <c r="G72" s="7">
        <v>72.3</v>
      </c>
      <c r="H72" s="20" t="s">
        <v>59</v>
      </c>
    </row>
    <row r="73" spans="1:9" ht="18.75" x14ac:dyDescent="0.3">
      <c r="A73" s="46" t="s">
        <v>79</v>
      </c>
      <c r="B73" s="77">
        <v>30</v>
      </c>
      <c r="C73" s="78"/>
      <c r="D73" s="7">
        <f>D42/40*30</f>
        <v>1.8149999999999999</v>
      </c>
      <c r="E73" s="7">
        <f t="shared" ref="E73:G73" si="0">E42/40*30</f>
        <v>1.8825000000000001</v>
      </c>
      <c r="F73" s="7">
        <f t="shared" si="0"/>
        <v>12.022500000000001</v>
      </c>
      <c r="G73" s="7">
        <f t="shared" si="0"/>
        <v>27.914999999999999</v>
      </c>
      <c r="H73" s="20">
        <v>576</v>
      </c>
    </row>
    <row r="74" spans="1:9" ht="18" customHeight="1" x14ac:dyDescent="0.3">
      <c r="A74" s="17" t="s">
        <v>18</v>
      </c>
      <c r="B74" s="77">
        <v>200</v>
      </c>
      <c r="C74" s="78"/>
      <c r="D74" s="7">
        <v>0.26</v>
      </c>
      <c r="E74" s="7">
        <v>0.05</v>
      </c>
      <c r="F74" s="7">
        <v>12.26</v>
      </c>
      <c r="G74" s="7">
        <v>49.72</v>
      </c>
      <c r="H74" s="20">
        <v>377</v>
      </c>
    </row>
    <row r="75" spans="1:9" s="31" customFormat="1" ht="18" customHeight="1" x14ac:dyDescent="0.25">
      <c r="A75" s="9" t="s">
        <v>10</v>
      </c>
      <c r="B75" s="73">
        <v>500</v>
      </c>
      <c r="C75" s="74"/>
      <c r="D75" s="4">
        <f>SUM(D71:D74)</f>
        <v>9.2249999999999996</v>
      </c>
      <c r="E75" s="4">
        <f>SUM(E71:E74)</f>
        <v>9.2774999999999999</v>
      </c>
      <c r="F75" s="4">
        <f>SUM(F71:F74)</f>
        <v>94.332500000000024</v>
      </c>
      <c r="G75" s="4">
        <f>SUM(G71:G74)</f>
        <v>452.13499999999999</v>
      </c>
      <c r="H75" s="25"/>
      <c r="I75" s="69"/>
    </row>
    <row r="76" spans="1:9" s="31" customFormat="1" ht="18" customHeight="1" x14ac:dyDescent="0.25">
      <c r="A76" s="80" t="s">
        <v>33</v>
      </c>
      <c r="B76" s="81"/>
      <c r="C76" s="82"/>
      <c r="D76" s="4"/>
      <c r="E76" s="4"/>
      <c r="F76" s="4"/>
      <c r="G76" s="4"/>
      <c r="H76" s="30"/>
    </row>
    <row r="77" spans="1:9" ht="37.5" x14ac:dyDescent="0.3">
      <c r="A77" s="72" t="s">
        <v>111</v>
      </c>
      <c r="B77" s="123">
        <v>200</v>
      </c>
      <c r="C77" s="124"/>
      <c r="D77" s="21">
        <v>4.21</v>
      </c>
      <c r="E77" s="21">
        <v>13.18</v>
      </c>
      <c r="F77" s="21">
        <v>20.37</v>
      </c>
      <c r="G77" s="21">
        <v>216.94</v>
      </c>
      <c r="H77" s="45">
        <v>96</v>
      </c>
    </row>
    <row r="78" spans="1:9" ht="18" customHeight="1" x14ac:dyDescent="0.3">
      <c r="A78" s="5" t="s">
        <v>112</v>
      </c>
      <c r="B78" s="83">
        <v>150</v>
      </c>
      <c r="C78" s="84"/>
      <c r="D78" s="14">
        <v>2.8</v>
      </c>
      <c r="E78" s="14">
        <v>10.6</v>
      </c>
      <c r="F78" s="14">
        <v>15.6</v>
      </c>
      <c r="G78" s="14">
        <v>169</v>
      </c>
      <c r="H78" s="20">
        <v>172</v>
      </c>
    </row>
    <row r="79" spans="1:9" ht="31.5" customHeight="1" x14ac:dyDescent="0.3">
      <c r="A79" s="47" t="s">
        <v>19</v>
      </c>
      <c r="B79" s="117">
        <v>110</v>
      </c>
      <c r="C79" s="118"/>
      <c r="D79" s="18">
        <v>7.8090909090909086</v>
      </c>
      <c r="E79" s="18">
        <v>7.6999999999999993</v>
      </c>
      <c r="F79" s="18">
        <v>8.0909090909090917</v>
      </c>
      <c r="G79" s="18">
        <v>132.54</v>
      </c>
      <c r="H79" s="20" t="s">
        <v>92</v>
      </c>
    </row>
    <row r="80" spans="1:9" ht="18" customHeight="1" x14ac:dyDescent="0.3">
      <c r="A80" s="12" t="s">
        <v>13</v>
      </c>
      <c r="B80" s="83">
        <v>200</v>
      </c>
      <c r="C80" s="84"/>
      <c r="D80" s="7">
        <v>0.3</v>
      </c>
      <c r="E80" s="7">
        <v>0.1</v>
      </c>
      <c r="F80" s="7">
        <v>23.666666666666668</v>
      </c>
      <c r="G80" s="7">
        <v>96</v>
      </c>
      <c r="H80" s="20">
        <v>349</v>
      </c>
    </row>
    <row r="81" spans="1:8" s="31" customFormat="1" ht="18" customHeight="1" x14ac:dyDescent="0.3">
      <c r="A81" s="46" t="s">
        <v>14</v>
      </c>
      <c r="B81" s="77">
        <v>20</v>
      </c>
      <c r="C81" s="78"/>
      <c r="D81" s="7">
        <v>1</v>
      </c>
      <c r="E81" s="7">
        <v>0.2</v>
      </c>
      <c r="F81" s="7">
        <v>9.2000000000000011</v>
      </c>
      <c r="G81" s="7">
        <v>42.347999999999999</v>
      </c>
      <c r="H81" s="20">
        <v>574</v>
      </c>
    </row>
    <row r="82" spans="1:8" s="31" customFormat="1" ht="18.75" customHeight="1" x14ac:dyDescent="0.3">
      <c r="A82" s="46" t="s">
        <v>15</v>
      </c>
      <c r="B82" s="77">
        <v>30</v>
      </c>
      <c r="C82" s="78"/>
      <c r="D82" s="7">
        <v>2.25</v>
      </c>
      <c r="E82" s="7">
        <v>0.22200000000000003</v>
      </c>
      <c r="F82" s="7">
        <v>14.549999999999999</v>
      </c>
      <c r="G82" s="7">
        <v>69.3</v>
      </c>
      <c r="H82" s="20">
        <v>573</v>
      </c>
    </row>
    <row r="83" spans="1:8" s="31" customFormat="1" ht="18.75" customHeight="1" x14ac:dyDescent="0.25">
      <c r="A83" s="9" t="s">
        <v>16</v>
      </c>
      <c r="B83" s="73">
        <f>SUM(B77:C82)</f>
        <v>710</v>
      </c>
      <c r="C83" s="74"/>
      <c r="D83" s="4">
        <f>SUM(D77:D82)</f>
        <v>18.369090909090907</v>
      </c>
      <c r="E83" s="4">
        <f>SUM(E77:E82)</f>
        <v>32.002000000000002</v>
      </c>
      <c r="F83" s="4">
        <f>SUM(F77:F82)</f>
        <v>91.477575757575764</v>
      </c>
      <c r="G83" s="4">
        <f>SUM(G77:G82)</f>
        <v>726.12799999999993</v>
      </c>
      <c r="H83" s="25"/>
    </row>
    <row r="84" spans="1:8" ht="18" customHeight="1" x14ac:dyDescent="0.25">
      <c r="A84" s="35" t="s">
        <v>17</v>
      </c>
      <c r="B84" s="94"/>
      <c r="C84" s="95"/>
      <c r="D84" s="4">
        <f>D75+D83</f>
        <v>27.594090909090909</v>
      </c>
      <c r="E84" s="4">
        <f>E75+E83</f>
        <v>41.279499999999999</v>
      </c>
      <c r="F84" s="4">
        <f>F75+F83</f>
        <v>185.81007575757579</v>
      </c>
      <c r="G84" s="4">
        <f>G75+G83</f>
        <v>1178.2629999999999</v>
      </c>
      <c r="H84" s="8"/>
    </row>
    <row r="85" spans="1:8" ht="18.75" x14ac:dyDescent="0.25">
      <c r="A85" s="80" t="s">
        <v>39</v>
      </c>
      <c r="B85" s="81"/>
      <c r="C85" s="81"/>
      <c r="D85" s="81"/>
      <c r="E85" s="81"/>
      <c r="F85" s="81"/>
      <c r="G85" s="82"/>
      <c r="H85" s="36"/>
    </row>
    <row r="86" spans="1:8" ht="18.75" customHeight="1" x14ac:dyDescent="0.25">
      <c r="A86" s="80" t="s">
        <v>35</v>
      </c>
      <c r="B86" s="81"/>
      <c r="C86" s="82"/>
      <c r="D86" s="4"/>
      <c r="E86" s="4"/>
      <c r="F86" s="4"/>
      <c r="G86" s="4"/>
      <c r="H86" s="36"/>
    </row>
    <row r="87" spans="1:8" ht="18.75" x14ac:dyDescent="0.3">
      <c r="A87" s="5" t="s">
        <v>102</v>
      </c>
      <c r="B87" s="121" t="s">
        <v>103</v>
      </c>
      <c r="C87" s="116"/>
      <c r="D87" s="16">
        <v>10.3</v>
      </c>
      <c r="E87" s="16">
        <v>10.1</v>
      </c>
      <c r="F87" s="16">
        <v>4.2</v>
      </c>
      <c r="G87" s="16">
        <v>149.30000000000001</v>
      </c>
      <c r="H87" s="20">
        <v>212</v>
      </c>
    </row>
    <row r="88" spans="1:8" ht="18.75" x14ac:dyDescent="0.3">
      <c r="A88" s="5" t="s">
        <v>104</v>
      </c>
      <c r="B88" s="83">
        <v>50</v>
      </c>
      <c r="C88" s="84"/>
      <c r="D88" s="16">
        <v>5</v>
      </c>
      <c r="E88" s="16">
        <v>9.5</v>
      </c>
      <c r="F88" s="16">
        <v>0</v>
      </c>
      <c r="G88" s="16">
        <v>105.5</v>
      </c>
      <c r="H88" s="20">
        <v>243</v>
      </c>
    </row>
    <row r="89" spans="1:8" ht="18.75" x14ac:dyDescent="0.3">
      <c r="A89" s="61" t="s">
        <v>79</v>
      </c>
      <c r="B89" s="77">
        <v>20</v>
      </c>
      <c r="C89" s="78"/>
      <c r="D89" s="7">
        <v>0.96799999999999997</v>
      </c>
      <c r="E89" s="7">
        <v>1.004</v>
      </c>
      <c r="F89" s="7">
        <v>6.4119999999999999</v>
      </c>
      <c r="G89" s="7">
        <v>38.56</v>
      </c>
      <c r="H89" s="20">
        <v>576</v>
      </c>
    </row>
    <row r="90" spans="1:8" ht="18.75" x14ac:dyDescent="0.3">
      <c r="A90" s="46" t="s">
        <v>84</v>
      </c>
      <c r="B90" s="77">
        <v>100</v>
      </c>
      <c r="C90" s="78"/>
      <c r="D90" s="7">
        <f>0.9/100*150</f>
        <v>1.35</v>
      </c>
      <c r="E90" s="7">
        <f>0.23/100*150</f>
        <v>0.34499999999999997</v>
      </c>
      <c r="F90" s="7">
        <f>11.8/100*150-1.75</f>
        <v>15.950000000000003</v>
      </c>
      <c r="G90" s="7">
        <v>72.3</v>
      </c>
      <c r="H90" s="20" t="s">
        <v>59</v>
      </c>
    </row>
    <row r="91" spans="1:8" ht="24.75" customHeight="1" x14ac:dyDescent="0.3">
      <c r="A91" s="46" t="s">
        <v>9</v>
      </c>
      <c r="B91" s="83">
        <v>200</v>
      </c>
      <c r="C91" s="84"/>
      <c r="D91" s="7">
        <v>0.17</v>
      </c>
      <c r="E91" s="7">
        <v>0.04</v>
      </c>
      <c r="F91" s="7">
        <v>10.5</v>
      </c>
      <c r="G91" s="7">
        <v>43.04</v>
      </c>
      <c r="H91" s="20">
        <v>376</v>
      </c>
    </row>
    <row r="92" spans="1:8" s="31" customFormat="1" ht="32.25" customHeight="1" x14ac:dyDescent="0.25">
      <c r="A92" s="9" t="s">
        <v>10</v>
      </c>
      <c r="B92" s="73">
        <f>150+50+20+300</f>
        <v>520</v>
      </c>
      <c r="C92" s="74"/>
      <c r="D92" s="4">
        <f>SUM(D87:D91)</f>
        <v>17.788000000000004</v>
      </c>
      <c r="E92" s="4">
        <f>SUM(E87:E91)</f>
        <v>20.989000000000001</v>
      </c>
      <c r="F92" s="4">
        <f>SUM(F87:F91)</f>
        <v>37.062000000000005</v>
      </c>
      <c r="G92" s="4">
        <f>SUM(G87:G91)</f>
        <v>408.70000000000005</v>
      </c>
      <c r="H92" s="25"/>
    </row>
    <row r="93" spans="1:8" s="31" customFormat="1" ht="18.75" x14ac:dyDescent="0.25">
      <c r="A93" s="80" t="s">
        <v>33</v>
      </c>
      <c r="B93" s="81"/>
      <c r="C93" s="82"/>
      <c r="D93" s="4"/>
      <c r="E93" s="4"/>
      <c r="F93" s="4"/>
      <c r="G93" s="4"/>
      <c r="H93" s="49"/>
    </row>
    <row r="94" spans="1:8" ht="34.5" customHeight="1" x14ac:dyDescent="0.25">
      <c r="A94" s="19" t="s">
        <v>106</v>
      </c>
      <c r="B94" s="123">
        <v>250</v>
      </c>
      <c r="C94" s="124"/>
      <c r="D94" s="21">
        <v>0.84199999999999997</v>
      </c>
      <c r="E94" s="21">
        <v>9.0884615384615408</v>
      </c>
      <c r="F94" s="21">
        <v>34.366</v>
      </c>
      <c r="G94" s="6">
        <v>222.63</v>
      </c>
      <c r="H94" s="45">
        <v>88</v>
      </c>
    </row>
    <row r="95" spans="1:8" ht="18.75" customHeight="1" x14ac:dyDescent="0.3">
      <c r="A95" s="12" t="s">
        <v>105</v>
      </c>
      <c r="B95" s="83">
        <v>200</v>
      </c>
      <c r="C95" s="84"/>
      <c r="D95" s="18">
        <f>122/1000*200</f>
        <v>24.4</v>
      </c>
      <c r="E95" s="18">
        <v>10.7</v>
      </c>
      <c r="F95" s="18">
        <f>226.3/1000*200</f>
        <v>45.26</v>
      </c>
      <c r="G95" s="18">
        <v>374.94</v>
      </c>
      <c r="H95" s="20">
        <v>392</v>
      </c>
    </row>
    <row r="96" spans="1:8" ht="18.75" x14ac:dyDescent="0.3">
      <c r="A96" s="12" t="s">
        <v>26</v>
      </c>
      <c r="B96" s="83">
        <v>200</v>
      </c>
      <c r="C96" s="84"/>
      <c r="D96" s="14">
        <v>0.17</v>
      </c>
      <c r="E96" s="14">
        <v>0.04</v>
      </c>
      <c r="F96" s="7">
        <v>24.1</v>
      </c>
      <c r="G96" s="7">
        <v>98.5</v>
      </c>
      <c r="H96" s="20">
        <v>491</v>
      </c>
    </row>
    <row r="97" spans="1:8" s="31" customFormat="1" ht="18.75" x14ac:dyDescent="0.3">
      <c r="A97" s="46" t="s">
        <v>14</v>
      </c>
      <c r="B97" s="77">
        <v>30</v>
      </c>
      <c r="C97" s="78"/>
      <c r="D97" s="7">
        <v>1.5</v>
      </c>
      <c r="E97" s="7">
        <v>0.3</v>
      </c>
      <c r="F97" s="7">
        <v>13.800000000000002</v>
      </c>
      <c r="G97" s="7">
        <v>63.521999999999998</v>
      </c>
      <c r="H97" s="20">
        <v>574</v>
      </c>
    </row>
    <row r="98" spans="1:8" s="31" customFormat="1" ht="19.5" customHeight="1" x14ac:dyDescent="0.3">
      <c r="A98" s="46" t="s">
        <v>15</v>
      </c>
      <c r="B98" s="77">
        <v>30</v>
      </c>
      <c r="C98" s="78"/>
      <c r="D98" s="7">
        <v>2.25</v>
      </c>
      <c r="E98" s="7">
        <v>0.22200000000000003</v>
      </c>
      <c r="F98" s="7">
        <v>14.549999999999999</v>
      </c>
      <c r="G98" s="7">
        <v>69.3</v>
      </c>
      <c r="H98" s="20">
        <v>573</v>
      </c>
    </row>
    <row r="99" spans="1:8" s="31" customFormat="1" ht="18.75" customHeight="1" x14ac:dyDescent="0.25">
      <c r="A99" s="9" t="s">
        <v>16</v>
      </c>
      <c r="B99" s="73">
        <f>SUM(B94:C98)</f>
        <v>710</v>
      </c>
      <c r="C99" s="74"/>
      <c r="D99" s="4">
        <f>SUM(D94:D98)</f>
        <v>29.161999999999999</v>
      </c>
      <c r="E99" s="4">
        <f t="shared" ref="E99:G99" si="1">SUM(E94:E98)</f>
        <v>20.350461538461541</v>
      </c>
      <c r="F99" s="4">
        <f t="shared" si="1"/>
        <v>132.07599999999999</v>
      </c>
      <c r="G99" s="4">
        <f t="shared" si="1"/>
        <v>828.89199999999994</v>
      </c>
      <c r="H99" s="25"/>
    </row>
    <row r="100" spans="1:8" x14ac:dyDescent="0.25">
      <c r="A100" s="35" t="s">
        <v>17</v>
      </c>
      <c r="B100" s="94"/>
      <c r="C100" s="95"/>
      <c r="D100" s="4">
        <f>D92+D99</f>
        <v>46.95</v>
      </c>
      <c r="E100" s="4">
        <f>E92+E99</f>
        <v>41.339461538461542</v>
      </c>
      <c r="F100" s="4">
        <f>F92+F99</f>
        <v>169.13800000000001</v>
      </c>
      <c r="G100" s="4">
        <f>G92+G99</f>
        <v>1237.5920000000001</v>
      </c>
      <c r="H100" s="8"/>
    </row>
    <row r="101" spans="1:8" ht="18.75" x14ac:dyDescent="0.25">
      <c r="A101" s="80" t="s">
        <v>40</v>
      </c>
      <c r="B101" s="81"/>
      <c r="C101" s="81"/>
      <c r="D101" s="81"/>
      <c r="E101" s="81"/>
      <c r="F101" s="81"/>
      <c r="G101" s="81"/>
      <c r="H101" s="82"/>
    </row>
    <row r="102" spans="1:8" ht="18.75" customHeight="1" x14ac:dyDescent="0.25">
      <c r="A102" s="80" t="s">
        <v>35</v>
      </c>
      <c r="B102" s="81"/>
      <c r="C102" s="82"/>
      <c r="D102" s="4"/>
      <c r="E102" s="4"/>
      <c r="F102" s="4"/>
      <c r="G102" s="4"/>
      <c r="H102" s="36"/>
    </row>
    <row r="103" spans="1:8" ht="18.75" x14ac:dyDescent="0.25">
      <c r="A103" s="59" t="s">
        <v>107</v>
      </c>
      <c r="B103" s="83">
        <v>200</v>
      </c>
      <c r="C103" s="84"/>
      <c r="D103" s="21">
        <v>13.32</v>
      </c>
      <c r="E103" s="21">
        <v>13.8</v>
      </c>
      <c r="F103" s="21">
        <v>45.6</v>
      </c>
      <c r="G103" s="21">
        <v>359.88</v>
      </c>
      <c r="H103" s="45">
        <v>219</v>
      </c>
    </row>
    <row r="104" spans="1:8" ht="18.75" x14ac:dyDescent="0.3">
      <c r="A104" s="46" t="s">
        <v>84</v>
      </c>
      <c r="B104" s="77">
        <v>100</v>
      </c>
      <c r="C104" s="78"/>
      <c r="D104" s="7">
        <f>0.9/100*150</f>
        <v>1.35</v>
      </c>
      <c r="E104" s="7">
        <f>0.23/100*150</f>
        <v>0.34499999999999997</v>
      </c>
      <c r="F104" s="7">
        <f>11.8/100*150-1.75</f>
        <v>15.950000000000003</v>
      </c>
      <c r="G104" s="7">
        <v>72.3</v>
      </c>
      <c r="H104" s="20" t="s">
        <v>59</v>
      </c>
    </row>
    <row r="105" spans="1:8" ht="18.75" x14ac:dyDescent="0.3">
      <c r="A105" s="17" t="s">
        <v>18</v>
      </c>
      <c r="B105" s="75" t="s">
        <v>57</v>
      </c>
      <c r="C105" s="76"/>
      <c r="D105" s="7">
        <v>0.26</v>
      </c>
      <c r="E105" s="7">
        <v>0.05</v>
      </c>
      <c r="F105" s="7">
        <v>12.26</v>
      </c>
      <c r="G105" s="7">
        <v>49.72</v>
      </c>
      <c r="H105" s="20">
        <v>377</v>
      </c>
    </row>
    <row r="106" spans="1:8" x14ac:dyDescent="0.25">
      <c r="A106" s="9" t="s">
        <v>10</v>
      </c>
      <c r="B106" s="73">
        <v>500</v>
      </c>
      <c r="C106" s="74"/>
      <c r="D106" s="4">
        <f>SUM(D103:D105)</f>
        <v>14.93</v>
      </c>
      <c r="E106" s="4">
        <f>SUM(E103:E105)</f>
        <v>14.195000000000002</v>
      </c>
      <c r="F106" s="4">
        <f>SUM(F103:F105)</f>
        <v>73.81</v>
      </c>
      <c r="G106" s="4">
        <f>SUM(G103:G105)</f>
        <v>481.9</v>
      </c>
      <c r="H106" s="25"/>
    </row>
    <row r="107" spans="1:8" ht="18.75" x14ac:dyDescent="0.25">
      <c r="A107" s="80" t="s">
        <v>33</v>
      </c>
      <c r="B107" s="81"/>
      <c r="C107" s="82"/>
      <c r="D107" s="4"/>
      <c r="E107" s="4"/>
      <c r="F107" s="4"/>
      <c r="G107" s="4"/>
      <c r="H107" s="36"/>
    </row>
    <row r="108" spans="1:8" ht="18.75" x14ac:dyDescent="0.25">
      <c r="A108" s="19" t="s">
        <v>49</v>
      </c>
      <c r="B108" s="123">
        <v>250</v>
      </c>
      <c r="C108" s="124"/>
      <c r="D108" s="21">
        <v>6.25</v>
      </c>
      <c r="E108" s="21">
        <v>9.5875000000000004</v>
      </c>
      <c r="F108" s="21">
        <v>33.362500000000004</v>
      </c>
      <c r="G108" s="21">
        <v>244.73749999999998</v>
      </c>
      <c r="H108" s="45">
        <v>112</v>
      </c>
    </row>
    <row r="109" spans="1:8" ht="18.75" x14ac:dyDescent="0.3">
      <c r="A109" s="46" t="s">
        <v>87</v>
      </c>
      <c r="B109" s="77">
        <v>220</v>
      </c>
      <c r="C109" s="78"/>
      <c r="D109" s="18">
        <v>6.9</v>
      </c>
      <c r="E109" s="18">
        <v>14.12</v>
      </c>
      <c r="F109" s="18">
        <v>17.899999999999999</v>
      </c>
      <c r="G109" s="18">
        <v>226.28</v>
      </c>
      <c r="H109" s="20">
        <v>259</v>
      </c>
    </row>
    <row r="110" spans="1:8" ht="18.75" x14ac:dyDescent="0.3">
      <c r="A110" s="12" t="s">
        <v>13</v>
      </c>
      <c r="B110" s="83">
        <v>200</v>
      </c>
      <c r="C110" s="84"/>
      <c r="D110" s="7">
        <v>0.3</v>
      </c>
      <c r="E110" s="7">
        <v>0.1</v>
      </c>
      <c r="F110" s="7">
        <v>23.666666666666668</v>
      </c>
      <c r="G110" s="7">
        <v>96</v>
      </c>
      <c r="H110" s="20">
        <v>349</v>
      </c>
    </row>
    <row r="111" spans="1:8" ht="18" customHeight="1" x14ac:dyDescent="0.3">
      <c r="A111" s="46" t="s">
        <v>14</v>
      </c>
      <c r="B111" s="77">
        <v>20</v>
      </c>
      <c r="C111" s="78"/>
      <c r="D111" s="7">
        <v>1</v>
      </c>
      <c r="E111" s="7">
        <v>0.2</v>
      </c>
      <c r="F111" s="7">
        <v>9.2000000000000011</v>
      </c>
      <c r="G111" s="7">
        <v>42.347999999999999</v>
      </c>
      <c r="H111" s="20">
        <v>574</v>
      </c>
    </row>
    <row r="112" spans="1:8" ht="18.75" x14ac:dyDescent="0.3">
      <c r="A112" s="46" t="s">
        <v>15</v>
      </c>
      <c r="B112" s="77">
        <v>30</v>
      </c>
      <c r="C112" s="78"/>
      <c r="D112" s="7">
        <v>2.25</v>
      </c>
      <c r="E112" s="7">
        <v>0.22200000000000003</v>
      </c>
      <c r="F112" s="7">
        <v>14.549999999999999</v>
      </c>
      <c r="G112" s="7">
        <v>69.3</v>
      </c>
      <c r="H112" s="20">
        <v>573</v>
      </c>
    </row>
    <row r="113" spans="1:11" x14ac:dyDescent="0.25">
      <c r="A113" s="9" t="s">
        <v>16</v>
      </c>
      <c r="B113" s="73">
        <f>SUM(B108:C112)</f>
        <v>720</v>
      </c>
      <c r="C113" s="74"/>
      <c r="D113" s="4">
        <f>SUM(D108:D112)</f>
        <v>16.700000000000003</v>
      </c>
      <c r="E113" s="4">
        <f>SUM(E108:E112)</f>
        <v>24.229500000000002</v>
      </c>
      <c r="F113" s="4">
        <f>SUM(F108:F112)</f>
        <v>98.679166666666674</v>
      </c>
      <c r="G113" s="4">
        <f>SUM(G108:G112)</f>
        <v>678.66549999999984</v>
      </c>
      <c r="H113" s="25"/>
    </row>
    <row r="114" spans="1:11" ht="18" customHeight="1" x14ac:dyDescent="0.25">
      <c r="A114" s="35" t="s">
        <v>17</v>
      </c>
      <c r="B114" s="94"/>
      <c r="C114" s="95"/>
      <c r="D114" s="4">
        <f>D106+D113</f>
        <v>31.630000000000003</v>
      </c>
      <c r="E114" s="4">
        <f>E106+E113</f>
        <v>38.424500000000002</v>
      </c>
      <c r="F114" s="4">
        <f>F106+F113</f>
        <v>172.48916666666668</v>
      </c>
      <c r="G114" s="4">
        <f>G106+G113</f>
        <v>1160.5654999999997</v>
      </c>
      <c r="H114" s="8"/>
    </row>
    <row r="115" spans="1:11" ht="30" customHeight="1" x14ac:dyDescent="0.25">
      <c r="A115" s="80" t="s">
        <v>41</v>
      </c>
      <c r="B115" s="81"/>
      <c r="C115" s="81"/>
      <c r="D115" s="81"/>
      <c r="E115" s="81"/>
      <c r="F115" s="81"/>
      <c r="G115" s="82"/>
      <c r="H115" s="36"/>
    </row>
    <row r="116" spans="1:11" ht="18" customHeight="1" x14ac:dyDescent="0.25">
      <c r="A116" s="80" t="s">
        <v>35</v>
      </c>
      <c r="B116" s="81"/>
      <c r="C116" s="82"/>
      <c r="D116" s="4"/>
      <c r="E116" s="4"/>
      <c r="F116" s="4"/>
      <c r="G116" s="4"/>
      <c r="H116" s="36"/>
    </row>
    <row r="117" spans="1:11" ht="18.75" x14ac:dyDescent="0.3">
      <c r="A117" s="46" t="s">
        <v>11</v>
      </c>
      <c r="B117" s="77">
        <v>150</v>
      </c>
      <c r="C117" s="78"/>
      <c r="D117" s="7">
        <v>4.9000000000000004</v>
      </c>
      <c r="E117" s="7">
        <v>10.6</v>
      </c>
      <c r="F117" s="7">
        <v>11.9</v>
      </c>
      <c r="G117" s="7">
        <v>162.6</v>
      </c>
      <c r="H117" s="20">
        <v>171</v>
      </c>
    </row>
    <row r="118" spans="1:11" ht="18.75" x14ac:dyDescent="0.3">
      <c r="A118" s="46" t="s">
        <v>12</v>
      </c>
      <c r="B118" s="77">
        <v>110</v>
      </c>
      <c r="C118" s="78"/>
      <c r="D118" s="7">
        <v>8.5</v>
      </c>
      <c r="E118" s="7">
        <v>5.5</v>
      </c>
      <c r="F118" s="7">
        <v>9.5</v>
      </c>
      <c r="G118" s="7">
        <v>120.5</v>
      </c>
      <c r="H118" s="20" t="s">
        <v>94</v>
      </c>
    </row>
    <row r="119" spans="1:11" ht="18.75" x14ac:dyDescent="0.3">
      <c r="A119" s="46" t="s">
        <v>15</v>
      </c>
      <c r="B119" s="77">
        <v>40</v>
      </c>
      <c r="C119" s="78"/>
      <c r="D119" s="7">
        <v>3</v>
      </c>
      <c r="E119" s="7">
        <v>0.29600000000000004</v>
      </c>
      <c r="F119" s="7">
        <v>19.399999999999999</v>
      </c>
      <c r="G119" s="7">
        <v>92.4</v>
      </c>
      <c r="H119" s="20">
        <v>573</v>
      </c>
    </row>
    <row r="120" spans="1:11" ht="18.75" x14ac:dyDescent="0.3">
      <c r="A120" s="46" t="s">
        <v>9</v>
      </c>
      <c r="B120" s="77">
        <v>200</v>
      </c>
      <c r="C120" s="78"/>
      <c r="D120" s="7">
        <v>0.17</v>
      </c>
      <c r="E120" s="7">
        <v>0.04</v>
      </c>
      <c r="F120" s="7">
        <v>10.5</v>
      </c>
      <c r="G120" s="7">
        <v>43.04</v>
      </c>
      <c r="H120" s="20">
        <v>376</v>
      </c>
    </row>
    <row r="121" spans="1:11" x14ac:dyDescent="0.25">
      <c r="A121" s="9" t="s">
        <v>10</v>
      </c>
      <c r="B121" s="73">
        <f>SUM(B117:C120)</f>
        <v>500</v>
      </c>
      <c r="C121" s="74"/>
      <c r="D121" s="4">
        <f>SUM(D117:D120)</f>
        <v>16.57</v>
      </c>
      <c r="E121" s="4">
        <f>SUM(E117:E120)</f>
        <v>16.436</v>
      </c>
      <c r="F121" s="4">
        <f>SUM(F117:F120)</f>
        <v>51.3</v>
      </c>
      <c r="G121" s="4">
        <f>SUM(G117:G120)</f>
        <v>418.54</v>
      </c>
      <c r="H121" s="25"/>
      <c r="J121" s="70"/>
      <c r="K121" s="71"/>
    </row>
    <row r="122" spans="1:11" ht="18" customHeight="1" x14ac:dyDescent="0.25">
      <c r="A122" s="80" t="s">
        <v>33</v>
      </c>
      <c r="B122" s="81"/>
      <c r="C122" s="81"/>
      <c r="D122" s="41"/>
      <c r="E122" s="41"/>
      <c r="F122" s="41"/>
      <c r="G122" s="41"/>
      <c r="H122" s="48"/>
    </row>
    <row r="123" spans="1:11" ht="24.75" customHeight="1" x14ac:dyDescent="0.3">
      <c r="A123" s="19" t="s">
        <v>21</v>
      </c>
      <c r="B123" s="92">
        <v>220</v>
      </c>
      <c r="C123" s="93"/>
      <c r="D123" s="16">
        <v>8.91</v>
      </c>
      <c r="E123" s="16">
        <v>4.95</v>
      </c>
      <c r="F123" s="16">
        <v>8.6679999999999993</v>
      </c>
      <c r="G123" s="16">
        <v>114.29000000000002</v>
      </c>
      <c r="H123" s="20">
        <v>102</v>
      </c>
    </row>
    <row r="124" spans="1:11" ht="18.75" x14ac:dyDescent="0.3">
      <c r="A124" s="5" t="s">
        <v>31</v>
      </c>
      <c r="B124" s="83">
        <v>200</v>
      </c>
      <c r="C124" s="84"/>
      <c r="D124" s="7">
        <v>8.6333333333333329</v>
      </c>
      <c r="E124" s="7">
        <v>15</v>
      </c>
      <c r="F124" s="7">
        <v>46.7</v>
      </c>
      <c r="G124" s="7">
        <v>356.33</v>
      </c>
      <c r="H124" s="20">
        <v>202</v>
      </c>
    </row>
    <row r="125" spans="1:11" ht="18.75" x14ac:dyDescent="0.3">
      <c r="A125" s="17" t="s">
        <v>78</v>
      </c>
      <c r="B125" s="133">
        <v>100</v>
      </c>
      <c r="C125" s="134"/>
      <c r="D125" s="39">
        <f>2.6+0.67</f>
        <v>3.27</v>
      </c>
      <c r="E125" s="39">
        <f>2.6+1.07</f>
        <v>3.67</v>
      </c>
      <c r="F125" s="39">
        <f>10.2+4.71</f>
        <v>14.91</v>
      </c>
      <c r="G125" s="39">
        <f>74.6+31.48</f>
        <v>106.08</v>
      </c>
      <c r="H125" s="20" t="s">
        <v>93</v>
      </c>
    </row>
    <row r="126" spans="1:11" ht="18.75" x14ac:dyDescent="0.3">
      <c r="A126" s="46" t="s">
        <v>20</v>
      </c>
      <c r="B126" s="77">
        <v>200</v>
      </c>
      <c r="C126" s="78"/>
      <c r="D126" s="7">
        <v>0.2</v>
      </c>
      <c r="E126" s="7">
        <v>0</v>
      </c>
      <c r="F126" s="7">
        <v>10.4</v>
      </c>
      <c r="G126" s="7">
        <v>41.9</v>
      </c>
      <c r="H126" s="20">
        <v>388</v>
      </c>
    </row>
    <row r="127" spans="1:11" ht="18.75" x14ac:dyDescent="0.3">
      <c r="A127" s="46" t="s">
        <v>14</v>
      </c>
      <c r="B127" s="77">
        <v>20</v>
      </c>
      <c r="C127" s="78"/>
      <c r="D127" s="7">
        <v>1</v>
      </c>
      <c r="E127" s="7">
        <v>0.2</v>
      </c>
      <c r="F127" s="7">
        <v>9.2000000000000011</v>
      </c>
      <c r="G127" s="7">
        <v>42.347999999999999</v>
      </c>
      <c r="H127" s="20">
        <v>574</v>
      </c>
    </row>
    <row r="128" spans="1:11" ht="18.75" x14ac:dyDescent="0.3">
      <c r="A128" s="46" t="s">
        <v>15</v>
      </c>
      <c r="B128" s="77">
        <v>30</v>
      </c>
      <c r="C128" s="78"/>
      <c r="D128" s="7">
        <v>2.25</v>
      </c>
      <c r="E128" s="7">
        <v>0.22200000000000003</v>
      </c>
      <c r="F128" s="7">
        <v>14.549999999999999</v>
      </c>
      <c r="G128" s="7">
        <v>69.3</v>
      </c>
      <c r="H128" s="20">
        <v>573</v>
      </c>
    </row>
    <row r="129" spans="1:8" ht="18.75" customHeight="1" x14ac:dyDescent="0.25">
      <c r="A129" s="9" t="s">
        <v>16</v>
      </c>
      <c r="B129" s="73">
        <f>SUM(B123:C128)</f>
        <v>770</v>
      </c>
      <c r="C129" s="74"/>
      <c r="D129" s="4">
        <f>SUM(D123:D128)</f>
        <v>24.263333333333332</v>
      </c>
      <c r="E129" s="4">
        <f>SUM(E123:E128)</f>
        <v>24.041999999999998</v>
      </c>
      <c r="F129" s="4">
        <f>SUM(F123:F128)</f>
        <v>104.42800000000001</v>
      </c>
      <c r="G129" s="4">
        <f>SUM(G123:G128)</f>
        <v>730.24799999999993</v>
      </c>
      <c r="H129" s="25"/>
    </row>
    <row r="130" spans="1:8" x14ac:dyDescent="0.25">
      <c r="A130" s="35" t="s">
        <v>17</v>
      </c>
      <c r="B130" s="94"/>
      <c r="C130" s="95"/>
      <c r="D130" s="4">
        <f>D121+D129</f>
        <v>40.833333333333329</v>
      </c>
      <c r="E130" s="4">
        <f>E121+E129</f>
        <v>40.477999999999994</v>
      </c>
      <c r="F130" s="4">
        <f>F121+F129</f>
        <v>155.72800000000001</v>
      </c>
      <c r="G130" s="4">
        <f>G121+G129</f>
        <v>1148.788</v>
      </c>
      <c r="H130" s="8"/>
    </row>
    <row r="131" spans="1:8" ht="18" customHeight="1" x14ac:dyDescent="0.25">
      <c r="A131" s="80" t="s">
        <v>42</v>
      </c>
      <c r="B131" s="81"/>
      <c r="C131" s="81"/>
      <c r="D131" s="81"/>
      <c r="E131" s="81"/>
      <c r="F131" s="81"/>
      <c r="G131" s="82"/>
      <c r="H131" s="36"/>
    </row>
    <row r="132" spans="1:8" ht="18.75" customHeight="1" x14ac:dyDescent="0.25">
      <c r="A132" s="80" t="s">
        <v>35</v>
      </c>
      <c r="B132" s="81"/>
      <c r="C132" s="82"/>
      <c r="D132" s="4"/>
      <c r="E132" s="4"/>
      <c r="F132" s="4"/>
      <c r="G132" s="4"/>
      <c r="H132" s="36"/>
    </row>
    <row r="133" spans="1:8" ht="35.25" customHeight="1" x14ac:dyDescent="0.3">
      <c r="A133" s="17" t="s">
        <v>108</v>
      </c>
      <c r="B133" s="129">
        <v>200</v>
      </c>
      <c r="C133" s="130"/>
      <c r="D133" s="14">
        <f>9.82666666666666-2.77</f>
        <v>7.0566666666666613</v>
      </c>
      <c r="E133" s="14">
        <f>11.7633333333333-2.98</f>
        <v>8.7833333333332995</v>
      </c>
      <c r="F133" s="14">
        <v>37.724000000000004</v>
      </c>
      <c r="G133" s="42">
        <v>258.17</v>
      </c>
      <c r="H133" s="20">
        <v>173</v>
      </c>
    </row>
    <row r="134" spans="1:8" ht="18.75" x14ac:dyDescent="0.3">
      <c r="A134" s="61" t="s">
        <v>86</v>
      </c>
      <c r="B134" s="77">
        <v>30</v>
      </c>
      <c r="C134" s="78"/>
      <c r="D134" s="7">
        <v>1.1000000000000001</v>
      </c>
      <c r="E134" s="7">
        <v>8.3000000000000007</v>
      </c>
      <c r="F134" s="7">
        <v>6.5</v>
      </c>
      <c r="G134" s="7">
        <v>105.1</v>
      </c>
      <c r="H134" s="20" t="s">
        <v>90</v>
      </c>
    </row>
    <row r="135" spans="1:8" ht="18.75" x14ac:dyDescent="0.3">
      <c r="A135" s="46" t="s">
        <v>84</v>
      </c>
      <c r="B135" s="77">
        <v>100</v>
      </c>
      <c r="C135" s="78"/>
      <c r="D135" s="7">
        <f>0.9/100*150</f>
        <v>1.35</v>
      </c>
      <c r="E135" s="7">
        <f>0.23/100*150</f>
        <v>0.34499999999999997</v>
      </c>
      <c r="F135" s="7">
        <f>11.8/100*150-1.75</f>
        <v>15.950000000000003</v>
      </c>
      <c r="G135" s="7">
        <v>72.3</v>
      </c>
      <c r="H135" s="20" t="s">
        <v>59</v>
      </c>
    </row>
    <row r="136" spans="1:8" ht="18.75" x14ac:dyDescent="0.3">
      <c r="A136" s="17" t="s">
        <v>18</v>
      </c>
      <c r="B136" s="77">
        <v>200</v>
      </c>
      <c r="C136" s="78"/>
      <c r="D136" s="7">
        <v>0.26</v>
      </c>
      <c r="E136" s="7">
        <v>0.05</v>
      </c>
      <c r="F136" s="7">
        <v>12.26</v>
      </c>
      <c r="G136" s="7">
        <v>49.72</v>
      </c>
      <c r="H136" s="20">
        <v>377</v>
      </c>
    </row>
    <row r="137" spans="1:8" x14ac:dyDescent="0.25">
      <c r="A137" s="9" t="s">
        <v>10</v>
      </c>
      <c r="B137" s="73">
        <f>SUM(B133:C136)</f>
        <v>530</v>
      </c>
      <c r="C137" s="74"/>
      <c r="D137" s="4">
        <f>SUM(D133:D136)</f>
        <v>9.7666666666666604</v>
      </c>
      <c r="E137" s="4">
        <f>SUM(E133:E136)</f>
        <v>17.4783333333333</v>
      </c>
      <c r="F137" s="4">
        <f>SUM(F133:F136)</f>
        <v>72.434000000000012</v>
      </c>
      <c r="G137" s="4">
        <f>SUM(G133:G136)</f>
        <v>485.28999999999996</v>
      </c>
      <c r="H137" s="25"/>
    </row>
    <row r="138" spans="1:8" ht="18.75" x14ac:dyDescent="0.25">
      <c r="A138" s="80" t="s">
        <v>33</v>
      </c>
      <c r="B138" s="81"/>
      <c r="C138" s="81"/>
      <c r="D138" s="11"/>
      <c r="E138" s="11"/>
      <c r="F138" s="11"/>
      <c r="G138" s="11"/>
      <c r="H138" s="11"/>
    </row>
    <row r="139" spans="1:8" ht="18.75" x14ac:dyDescent="0.3">
      <c r="A139" s="47" t="s">
        <v>88</v>
      </c>
      <c r="B139" s="136">
        <v>200</v>
      </c>
      <c r="C139" s="97"/>
      <c r="D139" s="18">
        <v>2.2000000000000002</v>
      </c>
      <c r="E139" s="18">
        <v>4.74</v>
      </c>
      <c r="F139" s="18">
        <v>20.260000000000002</v>
      </c>
      <c r="G139" s="18">
        <v>131.88</v>
      </c>
      <c r="H139" s="20">
        <v>122</v>
      </c>
    </row>
    <row r="140" spans="1:8" ht="18.75" x14ac:dyDescent="0.3">
      <c r="A140" s="5" t="s">
        <v>61</v>
      </c>
      <c r="B140" s="83">
        <v>150</v>
      </c>
      <c r="C140" s="84"/>
      <c r="D140" s="7">
        <v>10.3</v>
      </c>
      <c r="E140" s="7">
        <v>10.3</v>
      </c>
      <c r="F140" s="7">
        <v>25.77</v>
      </c>
      <c r="G140" s="7">
        <v>236.98</v>
      </c>
      <c r="H140" s="20">
        <v>199</v>
      </c>
    </row>
    <row r="141" spans="1:8" ht="18.75" x14ac:dyDescent="0.3">
      <c r="A141" s="47" t="s">
        <v>19</v>
      </c>
      <c r="B141" s="117">
        <v>110</v>
      </c>
      <c r="C141" s="118"/>
      <c r="D141" s="18">
        <v>7.8090909090909086</v>
      </c>
      <c r="E141" s="18">
        <v>7.6999999999999993</v>
      </c>
      <c r="F141" s="18">
        <v>8.0909090909090917</v>
      </c>
      <c r="G141" s="18">
        <v>132.54</v>
      </c>
      <c r="H141" s="20" t="s">
        <v>92</v>
      </c>
    </row>
    <row r="142" spans="1:8" ht="18.75" customHeight="1" x14ac:dyDescent="0.3">
      <c r="A142" s="12" t="s">
        <v>65</v>
      </c>
      <c r="B142" s="83">
        <v>200</v>
      </c>
      <c r="C142" s="84"/>
      <c r="D142" s="14">
        <v>0.27</v>
      </c>
      <c r="E142" s="14">
        <v>0.1</v>
      </c>
      <c r="F142" s="7">
        <v>26.55</v>
      </c>
      <c r="G142" s="7">
        <v>108.2</v>
      </c>
      <c r="H142" s="20">
        <v>484</v>
      </c>
    </row>
    <row r="143" spans="1:8" ht="22.5" customHeight="1" x14ac:dyDescent="0.3">
      <c r="A143" s="46" t="s">
        <v>14</v>
      </c>
      <c r="B143" s="77">
        <v>20</v>
      </c>
      <c r="C143" s="78"/>
      <c r="D143" s="7">
        <v>1</v>
      </c>
      <c r="E143" s="7">
        <v>0.2</v>
      </c>
      <c r="F143" s="7">
        <v>9.2000000000000011</v>
      </c>
      <c r="G143" s="7">
        <v>42.347999999999999</v>
      </c>
      <c r="H143" s="20">
        <v>574</v>
      </c>
    </row>
    <row r="144" spans="1:8" ht="18.75" x14ac:dyDescent="0.3">
      <c r="A144" s="46" t="s">
        <v>15</v>
      </c>
      <c r="B144" s="77">
        <v>30</v>
      </c>
      <c r="C144" s="78"/>
      <c r="D144" s="7">
        <v>2.25</v>
      </c>
      <c r="E144" s="7">
        <v>0.22200000000000003</v>
      </c>
      <c r="F144" s="7">
        <v>14.549999999999999</v>
      </c>
      <c r="G144" s="7">
        <v>69.3</v>
      </c>
      <c r="H144" s="20">
        <v>573</v>
      </c>
    </row>
    <row r="145" spans="1:8" x14ac:dyDescent="0.25">
      <c r="A145" s="9" t="s">
        <v>16</v>
      </c>
      <c r="B145" s="73">
        <f>200+150+110+250</f>
        <v>710</v>
      </c>
      <c r="C145" s="74"/>
      <c r="D145" s="22">
        <f>SUM(D139:D144)</f>
        <v>23.829090909090908</v>
      </c>
      <c r="E145" s="22">
        <f>SUM(E139:E144)</f>
        <v>23.262000000000004</v>
      </c>
      <c r="F145" s="22">
        <f>SUM(F139:F144)</f>
        <v>104.42090909090909</v>
      </c>
      <c r="G145" s="22">
        <f>SUM(G139:G144)</f>
        <v>721.24799999999993</v>
      </c>
      <c r="H145" s="25"/>
    </row>
    <row r="146" spans="1:8" x14ac:dyDescent="0.25">
      <c r="A146" s="35" t="s">
        <v>17</v>
      </c>
      <c r="B146" s="94"/>
      <c r="C146" s="95"/>
      <c r="D146" s="4">
        <f>D137+D145</f>
        <v>33.595757575757567</v>
      </c>
      <c r="E146" s="4">
        <f>E137+E145</f>
        <v>40.740333333333304</v>
      </c>
      <c r="F146" s="4">
        <f>F137+F145</f>
        <v>176.8549090909091</v>
      </c>
      <c r="G146" s="4">
        <f>G137+G145</f>
        <v>1206.538</v>
      </c>
      <c r="H146" s="8"/>
    </row>
    <row r="147" spans="1:8" ht="18.75" x14ac:dyDescent="0.25">
      <c r="A147" s="80" t="s">
        <v>43</v>
      </c>
      <c r="B147" s="81"/>
      <c r="C147" s="81"/>
      <c r="D147" s="81"/>
      <c r="E147" s="81"/>
      <c r="F147" s="81"/>
      <c r="G147" s="81"/>
      <c r="H147" s="82"/>
    </row>
    <row r="148" spans="1:8" ht="18" customHeight="1" x14ac:dyDescent="0.25">
      <c r="A148" s="62" t="s">
        <v>44</v>
      </c>
      <c r="B148" s="80"/>
      <c r="C148" s="82"/>
      <c r="D148" s="4"/>
      <c r="E148" s="4"/>
      <c r="F148" s="4"/>
      <c r="G148" s="4"/>
      <c r="H148" s="36"/>
    </row>
    <row r="149" spans="1:8" ht="18.75" x14ac:dyDescent="0.3">
      <c r="A149" s="47" t="s">
        <v>99</v>
      </c>
      <c r="B149" s="96" t="s">
        <v>100</v>
      </c>
      <c r="C149" s="97"/>
      <c r="D149" s="18">
        <v>3.8</v>
      </c>
      <c r="E149" s="18">
        <v>15.6</v>
      </c>
      <c r="F149" s="18">
        <v>40.200000000000003</v>
      </c>
      <c r="G149" s="18">
        <v>356.4</v>
      </c>
      <c r="H149" s="20">
        <v>171</v>
      </c>
    </row>
    <row r="150" spans="1:8" ht="18.75" x14ac:dyDescent="0.3">
      <c r="A150" s="46" t="s">
        <v>84</v>
      </c>
      <c r="B150" s="77">
        <v>130</v>
      </c>
      <c r="C150" s="78"/>
      <c r="D150" s="7">
        <v>1.7550000000000001</v>
      </c>
      <c r="E150" s="7">
        <v>0.44850000000000001</v>
      </c>
      <c r="F150" s="7">
        <v>20.735000000000003</v>
      </c>
      <c r="G150" s="7">
        <v>93.99</v>
      </c>
      <c r="H150" s="20" t="s">
        <v>59</v>
      </c>
    </row>
    <row r="151" spans="1:8" ht="18.75" x14ac:dyDescent="0.3">
      <c r="A151" s="46" t="s">
        <v>9</v>
      </c>
      <c r="B151" s="83">
        <v>200</v>
      </c>
      <c r="C151" s="84"/>
      <c r="D151" s="7">
        <v>0.17</v>
      </c>
      <c r="E151" s="7">
        <v>0.04</v>
      </c>
      <c r="F151" s="7">
        <v>10.5</v>
      </c>
      <c r="G151" s="7">
        <v>43.04</v>
      </c>
      <c r="H151" s="20">
        <v>376</v>
      </c>
    </row>
    <row r="152" spans="1:8" ht="18.75" customHeight="1" x14ac:dyDescent="0.25">
      <c r="A152" s="9" t="s">
        <v>10</v>
      </c>
      <c r="B152" s="131">
        <f>130+40+330</f>
        <v>500</v>
      </c>
      <c r="C152" s="132"/>
      <c r="D152" s="4">
        <f>SUM(D149:D151)</f>
        <v>5.7249999999999996</v>
      </c>
      <c r="E152" s="4">
        <f>SUM(E149:E151)</f>
        <v>16.0885</v>
      </c>
      <c r="F152" s="4">
        <f>SUM(F149:F151)</f>
        <v>71.435000000000002</v>
      </c>
      <c r="G152" s="4">
        <f>SUM(G149:G151)</f>
        <v>493.43</v>
      </c>
      <c r="H152" s="25"/>
    </row>
    <row r="153" spans="1:8" ht="18.75" customHeight="1" x14ac:dyDescent="0.25">
      <c r="A153" s="80" t="s">
        <v>33</v>
      </c>
      <c r="B153" s="81"/>
      <c r="C153" s="82"/>
      <c r="D153" s="4"/>
      <c r="E153" s="4"/>
      <c r="F153" s="4"/>
      <c r="G153" s="4"/>
      <c r="H153" s="36"/>
    </row>
    <row r="154" spans="1:8" ht="18.75" x14ac:dyDescent="0.25">
      <c r="A154" s="19" t="s">
        <v>60</v>
      </c>
      <c r="B154" s="123">
        <v>250</v>
      </c>
      <c r="C154" s="124"/>
      <c r="D154" s="21">
        <v>5.875</v>
      </c>
      <c r="E154" s="21">
        <v>5</v>
      </c>
      <c r="F154" s="21">
        <v>14.125</v>
      </c>
      <c r="G154" s="6">
        <v>125</v>
      </c>
      <c r="H154" s="45">
        <v>98</v>
      </c>
    </row>
    <row r="155" spans="1:8" ht="18.75" x14ac:dyDescent="0.3">
      <c r="A155" s="47" t="s">
        <v>50</v>
      </c>
      <c r="B155" s="127">
        <v>220</v>
      </c>
      <c r="C155" s="128"/>
      <c r="D155" s="7">
        <v>16.766666666666666</v>
      </c>
      <c r="E155" s="7">
        <v>18.654545454545449</v>
      </c>
      <c r="F155" s="7">
        <v>35.054545454545504</v>
      </c>
      <c r="G155" s="7">
        <v>374.81</v>
      </c>
      <c r="H155" s="20">
        <v>265</v>
      </c>
    </row>
    <row r="156" spans="1:8" ht="18" customHeight="1" x14ac:dyDescent="0.3">
      <c r="A156" s="12" t="s">
        <v>13</v>
      </c>
      <c r="B156" s="115">
        <v>200</v>
      </c>
      <c r="C156" s="116"/>
      <c r="D156" s="7">
        <v>0.3</v>
      </c>
      <c r="E156" s="7">
        <v>0.1</v>
      </c>
      <c r="F156" s="7">
        <v>23.666666666666668</v>
      </c>
      <c r="G156" s="7">
        <v>96</v>
      </c>
      <c r="H156" s="20">
        <v>349</v>
      </c>
    </row>
    <row r="157" spans="1:8" ht="18.75" x14ac:dyDescent="0.3">
      <c r="A157" s="46" t="s">
        <v>14</v>
      </c>
      <c r="B157" s="77">
        <v>20</v>
      </c>
      <c r="C157" s="78"/>
      <c r="D157" s="7">
        <v>1</v>
      </c>
      <c r="E157" s="7">
        <v>0.2</v>
      </c>
      <c r="F157" s="7">
        <v>9.2000000000000011</v>
      </c>
      <c r="G157" s="7">
        <v>42.347999999999999</v>
      </c>
      <c r="H157" s="20">
        <v>574</v>
      </c>
    </row>
    <row r="158" spans="1:8" ht="18.75" customHeight="1" x14ac:dyDescent="0.3">
      <c r="A158" s="46" t="s">
        <v>15</v>
      </c>
      <c r="B158" s="77">
        <v>30</v>
      </c>
      <c r="C158" s="78"/>
      <c r="D158" s="7">
        <v>2.25</v>
      </c>
      <c r="E158" s="7">
        <v>0.22200000000000003</v>
      </c>
      <c r="F158" s="7">
        <v>14.549999999999999</v>
      </c>
      <c r="G158" s="7">
        <v>69.3</v>
      </c>
      <c r="H158" s="20">
        <v>573</v>
      </c>
    </row>
    <row r="159" spans="1:8" x14ac:dyDescent="0.25">
      <c r="A159" s="9" t="s">
        <v>16</v>
      </c>
      <c r="B159" s="73">
        <f>SUM(B154:C158)</f>
        <v>720</v>
      </c>
      <c r="C159" s="74"/>
      <c r="D159" s="4">
        <f>SUM(D154:D158)</f>
        <v>26.191666666666666</v>
      </c>
      <c r="E159" s="4">
        <f>SUM(E154:E158)</f>
        <v>24.176545454545451</v>
      </c>
      <c r="F159" s="4">
        <f>SUM(F154:F158)</f>
        <v>96.596212121212176</v>
      </c>
      <c r="G159" s="4">
        <f>SUM(G154:G158)</f>
        <v>707.45799999999986</v>
      </c>
      <c r="H159" s="25"/>
    </row>
    <row r="160" spans="1:8" x14ac:dyDescent="0.25">
      <c r="A160" s="24" t="s">
        <v>17</v>
      </c>
      <c r="B160" s="94"/>
      <c r="C160" s="95"/>
      <c r="D160" s="4">
        <f>D152+D159</f>
        <v>31.916666666666664</v>
      </c>
      <c r="E160" s="4">
        <f>E152+E159</f>
        <v>40.265045454545451</v>
      </c>
      <c r="F160" s="4">
        <f>F152+F159</f>
        <v>168.03121212121218</v>
      </c>
      <c r="G160" s="4">
        <f>G152+G159</f>
        <v>1200.8879999999999</v>
      </c>
      <c r="H160" s="8"/>
    </row>
    <row r="161" spans="1:8" ht="18.75" hidden="1" customHeight="1" x14ac:dyDescent="0.25">
      <c r="A161" s="23" t="s">
        <v>22</v>
      </c>
      <c r="B161" s="137">
        <f>B14+B29+B44+B59+B75+B92+B106+B121+B137+B152</f>
        <v>5050</v>
      </c>
      <c r="C161" s="138"/>
      <c r="D161" s="65">
        <f>D14+D29+D44+D59+D75+D92+D106+D121+D137+D152</f>
        <v>124.30966666666667</v>
      </c>
      <c r="E161" s="65">
        <f>E14+E29+E44+E59+E75+E92+E106+E121+E137+E152</f>
        <v>159.16383333333332</v>
      </c>
      <c r="F161" s="65">
        <f>F14+F29+F44+F59+F75+F92+F106+F121+F137+F152</f>
        <v>684.57577272727281</v>
      </c>
      <c r="G161" s="65">
        <f>G14+G29+G44+G59+G75+G92+G106+G121+G137+G152</f>
        <v>4662.5550000000003</v>
      </c>
      <c r="H161" s="25"/>
    </row>
    <row r="162" spans="1:8" ht="15.75" hidden="1" customHeight="1" x14ac:dyDescent="0.25">
      <c r="A162" s="23" t="s">
        <v>23</v>
      </c>
      <c r="B162" s="137">
        <f>B21+B36+B52+B67+B83+B99+B113+B129+B145+B159</f>
        <v>7140</v>
      </c>
      <c r="C162" s="138"/>
      <c r="D162" s="65">
        <f>D21+D36+D52+D67+D83+D99+D113+D129+D145+D159</f>
        <v>251.17699752066113</v>
      </c>
      <c r="E162" s="65">
        <f>E21+E36+E52+E67+E83+E99+E113+E129+E145+E159</f>
        <v>246.01711856325494</v>
      </c>
      <c r="F162" s="65">
        <f>F21+F36+F52+F67+F83+F99+F113+F129+F145+F159</f>
        <v>1003.279544077135</v>
      </c>
      <c r="G162" s="65">
        <f>G21+G36+G52+G67+G83+G99+G113+G129+G145+G159</f>
        <v>7248.2037644628081</v>
      </c>
      <c r="H162" s="25"/>
    </row>
    <row r="163" spans="1:8" ht="15" hidden="1" customHeight="1" x14ac:dyDescent="0.25">
      <c r="A163" s="24" t="s">
        <v>47</v>
      </c>
      <c r="B163" s="73"/>
      <c r="C163" s="74"/>
      <c r="D163" s="22">
        <f t="shared" ref="D163:G163" si="2">D161/10</f>
        <v>12.430966666666666</v>
      </c>
      <c r="E163" s="22">
        <f t="shared" si="2"/>
        <v>15.916383333333332</v>
      </c>
      <c r="F163" s="22">
        <f t="shared" si="2"/>
        <v>68.457577272727278</v>
      </c>
      <c r="G163" s="22">
        <f t="shared" si="2"/>
        <v>466.25550000000004</v>
      </c>
      <c r="H163" s="25"/>
    </row>
    <row r="164" spans="1:8" ht="15.75" hidden="1" customHeight="1" x14ac:dyDescent="0.25">
      <c r="A164" s="24" t="s">
        <v>54</v>
      </c>
      <c r="B164" s="94"/>
      <c r="C164" s="95"/>
      <c r="D164" s="66">
        <f>77/100*20</f>
        <v>15.4</v>
      </c>
      <c r="E164" s="66">
        <f>79/100*20</f>
        <v>15.8</v>
      </c>
      <c r="F164" s="66">
        <f>335/100*20</f>
        <v>67</v>
      </c>
      <c r="G164" s="66">
        <f>2350/100*20</f>
        <v>470</v>
      </c>
      <c r="H164" s="25"/>
    </row>
    <row r="165" spans="1:8" ht="15.75" hidden="1" customHeight="1" x14ac:dyDescent="0.25">
      <c r="A165" s="24"/>
      <c r="B165" s="53"/>
      <c r="C165" s="54"/>
      <c r="D165" s="66">
        <f>D163-D164</f>
        <v>-2.9690333333333339</v>
      </c>
      <c r="E165" s="66">
        <f t="shared" ref="E165:G165" si="3">E163-E164</f>
        <v>0.11638333333333151</v>
      </c>
      <c r="F165" s="66">
        <f t="shared" si="3"/>
        <v>1.4575772727272778</v>
      </c>
      <c r="G165" s="66">
        <f t="shared" si="3"/>
        <v>-3.7444999999999595</v>
      </c>
      <c r="H165" s="25"/>
    </row>
    <row r="166" spans="1:8" ht="15.75" hidden="1" customHeight="1" x14ac:dyDescent="0.25">
      <c r="A166" s="24" t="s">
        <v>55</v>
      </c>
      <c r="B166" s="94"/>
      <c r="C166" s="95"/>
      <c r="D166" s="67">
        <f>D165/D164</f>
        <v>-0.19279437229437232</v>
      </c>
      <c r="E166" s="67">
        <f t="shared" ref="E166:G166" si="4">E165/E164</f>
        <v>7.3660337552741454E-3</v>
      </c>
      <c r="F166" s="67">
        <f t="shared" si="4"/>
        <v>2.1754884667571309E-2</v>
      </c>
      <c r="G166" s="67">
        <f t="shared" si="4"/>
        <v>-7.967021276595659E-3</v>
      </c>
      <c r="H166" s="25"/>
    </row>
    <row r="167" spans="1:8" ht="17.25" hidden="1" customHeight="1" x14ac:dyDescent="0.25">
      <c r="A167" s="24" t="s">
        <v>48</v>
      </c>
      <c r="B167" s="73"/>
      <c r="C167" s="74"/>
      <c r="D167" s="22">
        <f>D162/10</f>
        <v>25.117699752066112</v>
      </c>
      <c r="E167" s="22">
        <f>E162/10</f>
        <v>24.601711856325494</v>
      </c>
      <c r="F167" s="22">
        <f>F162/10</f>
        <v>100.32795440771351</v>
      </c>
      <c r="G167" s="22">
        <f>G162/10</f>
        <v>724.82037644628076</v>
      </c>
      <c r="H167" s="25"/>
    </row>
    <row r="168" spans="1:8" ht="15.75" hidden="1" customHeight="1" x14ac:dyDescent="0.25">
      <c r="A168" s="24" t="s">
        <v>56</v>
      </c>
      <c r="B168" s="94"/>
      <c r="C168" s="95"/>
      <c r="D168" s="66">
        <f>77/100*30</f>
        <v>23.1</v>
      </c>
      <c r="E168" s="66">
        <f>79/100*30</f>
        <v>23.700000000000003</v>
      </c>
      <c r="F168" s="66">
        <f>335/100*30</f>
        <v>100.5</v>
      </c>
      <c r="G168" s="66">
        <f>2350/100*30</f>
        <v>705</v>
      </c>
      <c r="H168" s="25"/>
    </row>
    <row r="169" spans="1:8" ht="15.75" hidden="1" customHeight="1" x14ac:dyDescent="0.25">
      <c r="A169" s="24"/>
      <c r="B169" s="53"/>
      <c r="C169" s="54"/>
      <c r="D169" s="66">
        <f>D167-D168</f>
        <v>2.0176997520661111</v>
      </c>
      <c r="E169" s="66">
        <f t="shared" ref="E169:G169" si="5">E167-E168</f>
        <v>0.90171185632549111</v>
      </c>
      <c r="F169" s="66">
        <f t="shared" si="5"/>
        <v>-0.1720455922864943</v>
      </c>
      <c r="G169" s="66">
        <f t="shared" si="5"/>
        <v>19.820376446280761</v>
      </c>
      <c r="H169" s="25"/>
    </row>
    <row r="170" spans="1:8" ht="15.75" hidden="1" customHeight="1" x14ac:dyDescent="0.25">
      <c r="A170" s="24" t="s">
        <v>55</v>
      </c>
      <c r="B170" s="94"/>
      <c r="C170" s="95"/>
      <c r="D170" s="67">
        <f>D169/D168</f>
        <v>8.7346309613251558E-2</v>
      </c>
      <c r="E170" s="67">
        <f t="shared" ref="E170:G170" si="6">E169/E168</f>
        <v>3.804691376900806E-2</v>
      </c>
      <c r="F170" s="67">
        <f t="shared" si="6"/>
        <v>-1.7118964406616349E-3</v>
      </c>
      <c r="G170" s="67">
        <f t="shared" si="6"/>
        <v>2.8114009143660655E-2</v>
      </c>
      <c r="H170" s="25"/>
    </row>
    <row r="171" spans="1:8" hidden="1" x14ac:dyDescent="0.25">
      <c r="A171" s="9" t="s">
        <v>29</v>
      </c>
      <c r="B171" s="113"/>
      <c r="C171" s="114"/>
      <c r="D171" s="68">
        <f>D161+D162</f>
        <v>375.48666418732779</v>
      </c>
      <c r="E171" s="68">
        <f>E161+E162</f>
        <v>405.18095189658823</v>
      </c>
      <c r="F171" s="68">
        <f>F161+F162</f>
        <v>1687.8553168044077</v>
      </c>
      <c r="G171" s="68">
        <f>G161+G162</f>
        <v>11910.758764462807</v>
      </c>
      <c r="H171" s="25"/>
    </row>
    <row r="172" spans="1:8" ht="15.75" customHeight="1" x14ac:dyDescent="0.25">
      <c r="A172" s="24" t="s">
        <v>46</v>
      </c>
      <c r="B172" s="94"/>
      <c r="C172" s="95"/>
      <c r="D172" s="68">
        <f>D171/10</f>
        <v>37.548666418732779</v>
      </c>
      <c r="E172" s="68">
        <f t="shared" ref="E172:G172" si="7">E171/10</f>
        <v>40.518095189658823</v>
      </c>
      <c r="F172" s="68">
        <f t="shared" si="7"/>
        <v>168.78553168044078</v>
      </c>
      <c r="G172" s="68">
        <f t="shared" si="7"/>
        <v>1191.0758764462807</v>
      </c>
      <c r="H172" s="25"/>
    </row>
    <row r="173" spans="1:8" ht="15.75" hidden="1" customHeight="1" x14ac:dyDescent="0.25">
      <c r="A173" s="9" t="s">
        <v>45</v>
      </c>
      <c r="B173" s="113"/>
      <c r="C173" s="114"/>
      <c r="D173" s="40">
        <f>77/100*50</f>
        <v>38.5</v>
      </c>
      <c r="E173" s="40">
        <f>79/100*50</f>
        <v>39.5</v>
      </c>
      <c r="F173" s="40">
        <f>335/100*50</f>
        <v>167.5</v>
      </c>
      <c r="G173" s="40">
        <f>2350/100*50</f>
        <v>1175</v>
      </c>
      <c r="H173" s="25"/>
    </row>
    <row r="174" spans="1:8" ht="18.75" hidden="1" customHeight="1" x14ac:dyDescent="0.25">
      <c r="D174" s="33">
        <f>D172-D173</f>
        <v>-0.95133358126722101</v>
      </c>
      <c r="E174" s="33">
        <f t="shared" ref="E174:G174" si="8">E172-E173</f>
        <v>1.0180951896588226</v>
      </c>
      <c r="F174" s="33">
        <f t="shared" si="8"/>
        <v>1.2855316804407835</v>
      </c>
      <c r="G174" s="33">
        <f t="shared" si="8"/>
        <v>16.075876446280745</v>
      </c>
    </row>
    <row r="175" spans="1:8" ht="18.75" hidden="1" x14ac:dyDescent="0.3">
      <c r="A175" s="24" t="s">
        <v>55</v>
      </c>
      <c r="B175" s="122"/>
      <c r="C175" s="122"/>
      <c r="D175" s="64">
        <f>D174/D173</f>
        <v>-2.470996314979795E-2</v>
      </c>
      <c r="E175" s="64">
        <f t="shared" ref="E175:G175" si="9">E174/E173</f>
        <v>2.5774561763514496E-2</v>
      </c>
      <c r="F175" s="64">
        <f t="shared" si="9"/>
        <v>7.6748160026315435E-3</v>
      </c>
      <c r="G175" s="64">
        <f t="shared" si="9"/>
        <v>1.3681596975558081E-2</v>
      </c>
      <c r="H175" s="46"/>
    </row>
    <row r="176" spans="1:8" ht="18.75" x14ac:dyDescent="0.25">
      <c r="A176" s="50"/>
      <c r="B176" s="135"/>
      <c r="C176" s="135"/>
      <c r="D176" s="51"/>
      <c r="E176" s="51"/>
      <c r="F176" s="51"/>
      <c r="G176" s="51"/>
      <c r="H176" s="52"/>
    </row>
    <row r="192" spans="3:8" ht="15.75" customHeight="1" x14ac:dyDescent="0.25">
      <c r="C192" s="29"/>
      <c r="D192" s="29"/>
      <c r="E192" s="29"/>
      <c r="F192" s="29"/>
      <c r="G192" s="29"/>
      <c r="H192" s="29"/>
    </row>
    <row r="193" spans="3:8" ht="15.75" customHeight="1" x14ac:dyDescent="0.25">
      <c r="C193" s="29"/>
      <c r="D193" s="29"/>
      <c r="E193" s="29"/>
      <c r="F193" s="29"/>
      <c r="G193" s="29"/>
      <c r="H193" s="29"/>
    </row>
    <row r="202" spans="3:8" ht="15.75" customHeight="1" x14ac:dyDescent="0.25">
      <c r="C202" s="29"/>
      <c r="D202" s="29"/>
      <c r="E202" s="29"/>
      <c r="F202" s="29"/>
      <c r="G202" s="29"/>
      <c r="H202" s="29"/>
    </row>
  </sheetData>
  <mergeCells count="175">
    <mergeCell ref="B119:C119"/>
    <mergeCell ref="B120:C120"/>
    <mergeCell ref="B125:C125"/>
    <mergeCell ref="B176:C176"/>
    <mergeCell ref="B156:C156"/>
    <mergeCell ref="B157:C157"/>
    <mergeCell ref="B158:C158"/>
    <mergeCell ref="B159:C159"/>
    <mergeCell ref="B144:C144"/>
    <mergeCell ref="B145:C145"/>
    <mergeCell ref="B146:C146"/>
    <mergeCell ref="A147:H147"/>
    <mergeCell ref="A153:C153"/>
    <mergeCell ref="B139:C139"/>
    <mergeCell ref="B140:C140"/>
    <mergeCell ref="B172:C172"/>
    <mergeCell ref="B173:C173"/>
    <mergeCell ref="B167:C167"/>
    <mergeCell ref="B168:C168"/>
    <mergeCell ref="B171:C171"/>
    <mergeCell ref="B160:C160"/>
    <mergeCell ref="B161:C161"/>
    <mergeCell ref="B162:C162"/>
    <mergeCell ref="B163:C163"/>
    <mergeCell ref="B164:C164"/>
    <mergeCell ref="B154:C154"/>
    <mergeCell ref="B155:C155"/>
    <mergeCell ref="B142:C142"/>
    <mergeCell ref="B143:C143"/>
    <mergeCell ref="B151:C151"/>
    <mergeCell ref="B149:C149"/>
    <mergeCell ref="B133:C133"/>
    <mergeCell ref="B136:C136"/>
    <mergeCell ref="A138:C138"/>
    <mergeCell ref="B141:C141"/>
    <mergeCell ref="B134:C134"/>
    <mergeCell ref="B135:C135"/>
    <mergeCell ref="B137:C137"/>
    <mergeCell ref="B150:C150"/>
    <mergeCell ref="B152:C152"/>
    <mergeCell ref="B127:C127"/>
    <mergeCell ref="B128:C128"/>
    <mergeCell ref="B129:C129"/>
    <mergeCell ref="B130:C130"/>
    <mergeCell ref="A131:G131"/>
    <mergeCell ref="A132:C132"/>
    <mergeCell ref="B121:C121"/>
    <mergeCell ref="A122:C122"/>
    <mergeCell ref="B123:C123"/>
    <mergeCell ref="B124:C124"/>
    <mergeCell ref="B126:C126"/>
    <mergeCell ref="A115:G115"/>
    <mergeCell ref="A116:C116"/>
    <mergeCell ref="B110:C110"/>
    <mergeCell ref="B111:C111"/>
    <mergeCell ref="B112:C112"/>
    <mergeCell ref="B113:C113"/>
    <mergeCell ref="B114:C114"/>
    <mergeCell ref="B118:C118"/>
    <mergeCell ref="B117:C117"/>
    <mergeCell ref="B74:C74"/>
    <mergeCell ref="A76:C76"/>
    <mergeCell ref="B77:C77"/>
    <mergeCell ref="B78:C78"/>
    <mergeCell ref="A107:C107"/>
    <mergeCell ref="B109:C109"/>
    <mergeCell ref="B108:C108"/>
    <mergeCell ref="A101:H101"/>
    <mergeCell ref="A102:C102"/>
    <mergeCell ref="B104:C104"/>
    <mergeCell ref="B96:C96"/>
    <mergeCell ref="B97:C97"/>
    <mergeCell ref="B98:C98"/>
    <mergeCell ref="B100:C100"/>
    <mergeCell ref="B99:C99"/>
    <mergeCell ref="B103:C103"/>
    <mergeCell ref="B89:C89"/>
    <mergeCell ref="B92:C92"/>
    <mergeCell ref="B90:C90"/>
    <mergeCell ref="A86:C86"/>
    <mergeCell ref="B79:C79"/>
    <mergeCell ref="B80:C80"/>
    <mergeCell ref="B81:C81"/>
    <mergeCell ref="B82:C82"/>
    <mergeCell ref="B83:C83"/>
    <mergeCell ref="B84:C84"/>
    <mergeCell ref="B87:C87"/>
    <mergeCell ref="B170:C170"/>
    <mergeCell ref="B175:C175"/>
    <mergeCell ref="B166:C166"/>
    <mergeCell ref="B40:C40"/>
    <mergeCell ref="B34:C34"/>
    <mergeCell ref="B148:C148"/>
    <mergeCell ref="B64:C64"/>
    <mergeCell ref="B66:C66"/>
    <mergeCell ref="B91:C91"/>
    <mergeCell ref="A93:C93"/>
    <mergeCell ref="B94:C94"/>
    <mergeCell ref="A85:G85"/>
    <mergeCell ref="B61:C61"/>
    <mergeCell ref="B62:C62"/>
    <mergeCell ref="B63:C63"/>
    <mergeCell ref="B67:C67"/>
    <mergeCell ref="B68:C68"/>
    <mergeCell ref="A69:G69"/>
    <mergeCell ref="A70:C70"/>
    <mergeCell ref="B71:C71"/>
    <mergeCell ref="B72:C72"/>
    <mergeCell ref="B55:C55"/>
    <mergeCell ref="A38:G38"/>
    <mergeCell ref="B41:C41"/>
    <mergeCell ref="B42:C42"/>
    <mergeCell ref="B43:C43"/>
    <mergeCell ref="B44:C44"/>
    <mergeCell ref="B48:C48"/>
    <mergeCell ref="B26:C26"/>
    <mergeCell ref="B27:C27"/>
    <mergeCell ref="B28:C28"/>
    <mergeCell ref="B29:C29"/>
    <mergeCell ref="A45:C45"/>
    <mergeCell ref="B51:C51"/>
    <mergeCell ref="B53:C53"/>
    <mergeCell ref="A54:G54"/>
    <mergeCell ref="B46:C46"/>
    <mergeCell ref="B47:C47"/>
    <mergeCell ref="B33:C33"/>
    <mergeCell ref="B32:C32"/>
    <mergeCell ref="B88:C88"/>
    <mergeCell ref="A60:B60"/>
    <mergeCell ref="B56:C56"/>
    <mergeCell ref="B57:C57"/>
    <mergeCell ref="H4:H8"/>
    <mergeCell ref="B5:C8"/>
    <mergeCell ref="D5:F5"/>
    <mergeCell ref="G5:G8"/>
    <mergeCell ref="D6:D8"/>
    <mergeCell ref="E6:E8"/>
    <mergeCell ref="F6:F8"/>
    <mergeCell ref="A9:G9"/>
    <mergeCell ref="A10:C10"/>
    <mergeCell ref="B19:C19"/>
    <mergeCell ref="B20:C20"/>
    <mergeCell ref="B21:C21"/>
    <mergeCell ref="B22:C22"/>
    <mergeCell ref="A23:G23"/>
    <mergeCell ref="A24:C24"/>
    <mergeCell ref="B25:C25"/>
    <mergeCell ref="B58:C58"/>
    <mergeCell ref="B59:C59"/>
    <mergeCell ref="B49:C49"/>
    <mergeCell ref="B50:C50"/>
    <mergeCell ref="B75:C75"/>
    <mergeCell ref="B105:C105"/>
    <mergeCell ref="B106:C106"/>
    <mergeCell ref="B73:C73"/>
    <mergeCell ref="A2:H2"/>
    <mergeCell ref="B36:C36"/>
    <mergeCell ref="B52:C52"/>
    <mergeCell ref="A39:C39"/>
    <mergeCell ref="B95:C95"/>
    <mergeCell ref="B13:C13"/>
    <mergeCell ref="A4:A8"/>
    <mergeCell ref="B4:C4"/>
    <mergeCell ref="B11:C11"/>
    <mergeCell ref="B12:C12"/>
    <mergeCell ref="B14:C14"/>
    <mergeCell ref="A15:C15"/>
    <mergeCell ref="B16:C16"/>
    <mergeCell ref="B17:C17"/>
    <mergeCell ref="A30:C30"/>
    <mergeCell ref="B31:C31"/>
    <mergeCell ref="B18:C18"/>
    <mergeCell ref="B65:C65"/>
    <mergeCell ref="B35:C35"/>
    <mergeCell ref="B37:C37"/>
  </mergeCells>
  <pageMargins left="0.70866141732283472" right="0.70866141732283472" top="0.35433070866141736" bottom="0.15748031496062992" header="0.31496062992125984" footer="0.31496062992125984"/>
  <pageSetup paperSize="9" scale="97" fitToHeight="0" orientation="landscape" r:id="rId1"/>
  <rowBreaks count="9" manualBreakCount="9">
    <brk id="22" max="16383" man="1"/>
    <brk id="37" max="16383" man="1"/>
    <brk id="53" max="16383" man="1"/>
    <brk id="68" max="16383" man="1"/>
    <brk id="84" max="16383" man="1"/>
    <brk id="100" max="16383" man="1"/>
    <brk id="114" max="16383" man="1"/>
    <brk id="130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workbookViewId="0">
      <selection activeCell="L13" sqref="L13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6" customWidth="1"/>
    <col min="4" max="4" width="9.7109375" style="33" customWidth="1"/>
    <col min="5" max="6" width="10.7109375" style="33" customWidth="1"/>
    <col min="7" max="7" width="13" style="33" customWidth="1"/>
    <col min="8" max="8" width="12.140625" style="55" customWidth="1"/>
    <col min="9" max="127" width="9.140625" style="29"/>
    <col min="128" max="128" width="7.85546875" style="29" customWidth="1"/>
    <col min="129" max="129" width="57.85546875" style="29" customWidth="1"/>
    <col min="130" max="130" width="10.140625" style="29" customWidth="1"/>
    <col min="131" max="131" width="12.28515625" style="29" customWidth="1"/>
    <col min="132" max="134" width="0" style="29" hidden="1" customWidth="1"/>
    <col min="135" max="135" width="9.7109375" style="29" customWidth="1"/>
    <col min="136" max="137" width="10.7109375" style="29" customWidth="1"/>
    <col min="138" max="138" width="11.85546875" style="29" customWidth="1"/>
    <col min="139" max="139" width="0" style="29" hidden="1" customWidth="1"/>
    <col min="140" max="140" width="9.140625" style="29" customWidth="1"/>
    <col min="141" max="141" width="8" style="29" customWidth="1"/>
    <col min="142" max="142" width="7.5703125" style="29" customWidth="1"/>
    <col min="143" max="143" width="9" style="29" customWidth="1"/>
    <col min="144" max="146" width="9.140625" style="29" customWidth="1"/>
    <col min="147" max="152" width="0" style="29" hidden="1" customWidth="1"/>
    <col min="153" max="383" width="9.140625" style="29"/>
    <col min="384" max="384" width="7.85546875" style="29" customWidth="1"/>
    <col min="385" max="385" width="57.85546875" style="29" customWidth="1"/>
    <col min="386" max="386" width="10.140625" style="29" customWidth="1"/>
    <col min="387" max="387" width="12.28515625" style="29" customWidth="1"/>
    <col min="388" max="390" width="0" style="29" hidden="1" customWidth="1"/>
    <col min="391" max="391" width="9.7109375" style="29" customWidth="1"/>
    <col min="392" max="393" width="10.7109375" style="29" customWidth="1"/>
    <col min="394" max="394" width="11.85546875" style="29" customWidth="1"/>
    <col min="395" max="395" width="0" style="29" hidden="1" customWidth="1"/>
    <col min="396" max="396" width="9.140625" style="29" customWidth="1"/>
    <col min="397" max="397" width="8" style="29" customWidth="1"/>
    <col min="398" max="398" width="7.5703125" style="29" customWidth="1"/>
    <col min="399" max="399" width="9" style="29" customWidth="1"/>
    <col min="400" max="402" width="9.140625" style="29" customWidth="1"/>
    <col min="403" max="408" width="0" style="29" hidden="1" customWidth="1"/>
    <col min="409" max="639" width="9.140625" style="29"/>
    <col min="640" max="640" width="7.85546875" style="29" customWidth="1"/>
    <col min="641" max="641" width="57.85546875" style="29" customWidth="1"/>
    <col min="642" max="642" width="10.140625" style="29" customWidth="1"/>
    <col min="643" max="643" width="12.28515625" style="29" customWidth="1"/>
    <col min="644" max="646" width="0" style="29" hidden="1" customWidth="1"/>
    <col min="647" max="647" width="9.7109375" style="29" customWidth="1"/>
    <col min="648" max="649" width="10.7109375" style="29" customWidth="1"/>
    <col min="650" max="650" width="11.85546875" style="29" customWidth="1"/>
    <col min="651" max="651" width="0" style="29" hidden="1" customWidth="1"/>
    <col min="652" max="652" width="9.140625" style="29" customWidth="1"/>
    <col min="653" max="653" width="8" style="29" customWidth="1"/>
    <col min="654" max="654" width="7.5703125" style="29" customWidth="1"/>
    <col min="655" max="655" width="9" style="29" customWidth="1"/>
    <col min="656" max="658" width="9.140625" style="29" customWidth="1"/>
    <col min="659" max="664" width="0" style="29" hidden="1" customWidth="1"/>
    <col min="665" max="895" width="9.140625" style="29"/>
    <col min="896" max="896" width="7.85546875" style="29" customWidth="1"/>
    <col min="897" max="897" width="57.85546875" style="29" customWidth="1"/>
    <col min="898" max="898" width="10.140625" style="29" customWidth="1"/>
    <col min="899" max="899" width="12.28515625" style="29" customWidth="1"/>
    <col min="900" max="902" width="0" style="29" hidden="1" customWidth="1"/>
    <col min="903" max="903" width="9.7109375" style="29" customWidth="1"/>
    <col min="904" max="905" width="10.7109375" style="29" customWidth="1"/>
    <col min="906" max="906" width="11.85546875" style="29" customWidth="1"/>
    <col min="907" max="907" width="0" style="29" hidden="1" customWidth="1"/>
    <col min="908" max="908" width="9.140625" style="29" customWidth="1"/>
    <col min="909" max="909" width="8" style="29" customWidth="1"/>
    <col min="910" max="910" width="7.5703125" style="29" customWidth="1"/>
    <col min="911" max="911" width="9" style="29" customWidth="1"/>
    <col min="912" max="914" width="9.140625" style="29" customWidth="1"/>
    <col min="915" max="920" width="0" style="29" hidden="1" customWidth="1"/>
    <col min="921" max="1151" width="9.140625" style="29"/>
    <col min="1152" max="1152" width="7.85546875" style="29" customWidth="1"/>
    <col min="1153" max="1153" width="57.85546875" style="29" customWidth="1"/>
    <col min="1154" max="1154" width="10.140625" style="29" customWidth="1"/>
    <col min="1155" max="1155" width="12.28515625" style="29" customWidth="1"/>
    <col min="1156" max="1158" width="0" style="29" hidden="1" customWidth="1"/>
    <col min="1159" max="1159" width="9.7109375" style="29" customWidth="1"/>
    <col min="1160" max="1161" width="10.7109375" style="29" customWidth="1"/>
    <col min="1162" max="1162" width="11.85546875" style="29" customWidth="1"/>
    <col min="1163" max="1163" width="0" style="29" hidden="1" customWidth="1"/>
    <col min="1164" max="1164" width="9.140625" style="29" customWidth="1"/>
    <col min="1165" max="1165" width="8" style="29" customWidth="1"/>
    <col min="1166" max="1166" width="7.5703125" style="29" customWidth="1"/>
    <col min="1167" max="1167" width="9" style="29" customWidth="1"/>
    <col min="1168" max="1170" width="9.140625" style="29" customWidth="1"/>
    <col min="1171" max="1176" width="0" style="29" hidden="1" customWidth="1"/>
    <col min="1177" max="1407" width="9.140625" style="29"/>
    <col min="1408" max="1408" width="7.85546875" style="29" customWidth="1"/>
    <col min="1409" max="1409" width="57.85546875" style="29" customWidth="1"/>
    <col min="1410" max="1410" width="10.140625" style="29" customWidth="1"/>
    <col min="1411" max="1411" width="12.28515625" style="29" customWidth="1"/>
    <col min="1412" max="1414" width="0" style="29" hidden="1" customWidth="1"/>
    <col min="1415" max="1415" width="9.7109375" style="29" customWidth="1"/>
    <col min="1416" max="1417" width="10.7109375" style="29" customWidth="1"/>
    <col min="1418" max="1418" width="11.85546875" style="29" customWidth="1"/>
    <col min="1419" max="1419" width="0" style="29" hidden="1" customWidth="1"/>
    <col min="1420" max="1420" width="9.140625" style="29" customWidth="1"/>
    <col min="1421" max="1421" width="8" style="29" customWidth="1"/>
    <col min="1422" max="1422" width="7.5703125" style="29" customWidth="1"/>
    <col min="1423" max="1423" width="9" style="29" customWidth="1"/>
    <col min="1424" max="1426" width="9.140625" style="29" customWidth="1"/>
    <col min="1427" max="1432" width="0" style="29" hidden="1" customWidth="1"/>
    <col min="1433" max="1663" width="9.140625" style="29"/>
    <col min="1664" max="1664" width="7.85546875" style="29" customWidth="1"/>
    <col min="1665" max="1665" width="57.85546875" style="29" customWidth="1"/>
    <col min="1666" max="1666" width="10.140625" style="29" customWidth="1"/>
    <col min="1667" max="1667" width="12.28515625" style="29" customWidth="1"/>
    <col min="1668" max="1670" width="0" style="29" hidden="1" customWidth="1"/>
    <col min="1671" max="1671" width="9.7109375" style="29" customWidth="1"/>
    <col min="1672" max="1673" width="10.7109375" style="29" customWidth="1"/>
    <col min="1674" max="1674" width="11.85546875" style="29" customWidth="1"/>
    <col min="1675" max="1675" width="0" style="29" hidden="1" customWidth="1"/>
    <col min="1676" max="1676" width="9.140625" style="29" customWidth="1"/>
    <col min="1677" max="1677" width="8" style="29" customWidth="1"/>
    <col min="1678" max="1678" width="7.5703125" style="29" customWidth="1"/>
    <col min="1679" max="1679" width="9" style="29" customWidth="1"/>
    <col min="1680" max="1682" width="9.140625" style="29" customWidth="1"/>
    <col min="1683" max="1688" width="0" style="29" hidden="1" customWidth="1"/>
    <col min="1689" max="1919" width="9.140625" style="29"/>
    <col min="1920" max="1920" width="7.85546875" style="29" customWidth="1"/>
    <col min="1921" max="1921" width="57.85546875" style="29" customWidth="1"/>
    <col min="1922" max="1922" width="10.140625" style="29" customWidth="1"/>
    <col min="1923" max="1923" width="12.28515625" style="29" customWidth="1"/>
    <col min="1924" max="1926" width="0" style="29" hidden="1" customWidth="1"/>
    <col min="1927" max="1927" width="9.7109375" style="29" customWidth="1"/>
    <col min="1928" max="1929" width="10.7109375" style="29" customWidth="1"/>
    <col min="1930" max="1930" width="11.85546875" style="29" customWidth="1"/>
    <col min="1931" max="1931" width="0" style="29" hidden="1" customWidth="1"/>
    <col min="1932" max="1932" width="9.140625" style="29" customWidth="1"/>
    <col min="1933" max="1933" width="8" style="29" customWidth="1"/>
    <col min="1934" max="1934" width="7.5703125" style="29" customWidth="1"/>
    <col min="1935" max="1935" width="9" style="29" customWidth="1"/>
    <col min="1936" max="1938" width="9.140625" style="29" customWidth="1"/>
    <col min="1939" max="1944" width="0" style="29" hidden="1" customWidth="1"/>
    <col min="1945" max="2175" width="9.140625" style="29"/>
    <col min="2176" max="2176" width="7.85546875" style="29" customWidth="1"/>
    <col min="2177" max="2177" width="57.85546875" style="29" customWidth="1"/>
    <col min="2178" max="2178" width="10.140625" style="29" customWidth="1"/>
    <col min="2179" max="2179" width="12.28515625" style="29" customWidth="1"/>
    <col min="2180" max="2182" width="0" style="29" hidden="1" customWidth="1"/>
    <col min="2183" max="2183" width="9.7109375" style="29" customWidth="1"/>
    <col min="2184" max="2185" width="10.7109375" style="29" customWidth="1"/>
    <col min="2186" max="2186" width="11.85546875" style="29" customWidth="1"/>
    <col min="2187" max="2187" width="0" style="29" hidden="1" customWidth="1"/>
    <col min="2188" max="2188" width="9.140625" style="29" customWidth="1"/>
    <col min="2189" max="2189" width="8" style="29" customWidth="1"/>
    <col min="2190" max="2190" width="7.5703125" style="29" customWidth="1"/>
    <col min="2191" max="2191" width="9" style="29" customWidth="1"/>
    <col min="2192" max="2194" width="9.140625" style="29" customWidth="1"/>
    <col min="2195" max="2200" width="0" style="29" hidden="1" customWidth="1"/>
    <col min="2201" max="2431" width="9.140625" style="29"/>
    <col min="2432" max="2432" width="7.85546875" style="29" customWidth="1"/>
    <col min="2433" max="2433" width="57.85546875" style="29" customWidth="1"/>
    <col min="2434" max="2434" width="10.140625" style="29" customWidth="1"/>
    <col min="2435" max="2435" width="12.28515625" style="29" customWidth="1"/>
    <col min="2436" max="2438" width="0" style="29" hidden="1" customWidth="1"/>
    <col min="2439" max="2439" width="9.7109375" style="29" customWidth="1"/>
    <col min="2440" max="2441" width="10.7109375" style="29" customWidth="1"/>
    <col min="2442" max="2442" width="11.85546875" style="29" customWidth="1"/>
    <col min="2443" max="2443" width="0" style="29" hidden="1" customWidth="1"/>
    <col min="2444" max="2444" width="9.140625" style="29" customWidth="1"/>
    <col min="2445" max="2445" width="8" style="29" customWidth="1"/>
    <col min="2446" max="2446" width="7.5703125" style="29" customWidth="1"/>
    <col min="2447" max="2447" width="9" style="29" customWidth="1"/>
    <col min="2448" max="2450" width="9.140625" style="29" customWidth="1"/>
    <col min="2451" max="2456" width="0" style="29" hidden="1" customWidth="1"/>
    <col min="2457" max="2687" width="9.140625" style="29"/>
    <col min="2688" max="2688" width="7.85546875" style="29" customWidth="1"/>
    <col min="2689" max="2689" width="57.85546875" style="29" customWidth="1"/>
    <col min="2690" max="2690" width="10.140625" style="29" customWidth="1"/>
    <col min="2691" max="2691" width="12.28515625" style="29" customWidth="1"/>
    <col min="2692" max="2694" width="0" style="29" hidden="1" customWidth="1"/>
    <col min="2695" max="2695" width="9.7109375" style="29" customWidth="1"/>
    <col min="2696" max="2697" width="10.7109375" style="29" customWidth="1"/>
    <col min="2698" max="2698" width="11.85546875" style="29" customWidth="1"/>
    <col min="2699" max="2699" width="0" style="29" hidden="1" customWidth="1"/>
    <col min="2700" max="2700" width="9.140625" style="29" customWidth="1"/>
    <col min="2701" max="2701" width="8" style="29" customWidth="1"/>
    <col min="2702" max="2702" width="7.5703125" style="29" customWidth="1"/>
    <col min="2703" max="2703" width="9" style="29" customWidth="1"/>
    <col min="2704" max="2706" width="9.140625" style="29" customWidth="1"/>
    <col min="2707" max="2712" width="0" style="29" hidden="1" customWidth="1"/>
    <col min="2713" max="2943" width="9.140625" style="29"/>
    <col min="2944" max="2944" width="7.85546875" style="29" customWidth="1"/>
    <col min="2945" max="2945" width="57.85546875" style="29" customWidth="1"/>
    <col min="2946" max="2946" width="10.140625" style="29" customWidth="1"/>
    <col min="2947" max="2947" width="12.28515625" style="29" customWidth="1"/>
    <col min="2948" max="2950" width="0" style="29" hidden="1" customWidth="1"/>
    <col min="2951" max="2951" width="9.7109375" style="29" customWidth="1"/>
    <col min="2952" max="2953" width="10.7109375" style="29" customWidth="1"/>
    <col min="2954" max="2954" width="11.85546875" style="29" customWidth="1"/>
    <col min="2955" max="2955" width="0" style="29" hidden="1" customWidth="1"/>
    <col min="2956" max="2956" width="9.140625" style="29" customWidth="1"/>
    <col min="2957" max="2957" width="8" style="29" customWidth="1"/>
    <col min="2958" max="2958" width="7.5703125" style="29" customWidth="1"/>
    <col min="2959" max="2959" width="9" style="29" customWidth="1"/>
    <col min="2960" max="2962" width="9.140625" style="29" customWidth="1"/>
    <col min="2963" max="2968" width="0" style="29" hidden="1" customWidth="1"/>
    <col min="2969" max="3199" width="9.140625" style="29"/>
    <col min="3200" max="3200" width="7.85546875" style="29" customWidth="1"/>
    <col min="3201" max="3201" width="57.85546875" style="29" customWidth="1"/>
    <col min="3202" max="3202" width="10.140625" style="29" customWidth="1"/>
    <col min="3203" max="3203" width="12.28515625" style="29" customWidth="1"/>
    <col min="3204" max="3206" width="0" style="29" hidden="1" customWidth="1"/>
    <col min="3207" max="3207" width="9.7109375" style="29" customWidth="1"/>
    <col min="3208" max="3209" width="10.7109375" style="29" customWidth="1"/>
    <col min="3210" max="3210" width="11.85546875" style="29" customWidth="1"/>
    <col min="3211" max="3211" width="0" style="29" hidden="1" customWidth="1"/>
    <col min="3212" max="3212" width="9.140625" style="29" customWidth="1"/>
    <col min="3213" max="3213" width="8" style="29" customWidth="1"/>
    <col min="3214" max="3214" width="7.5703125" style="29" customWidth="1"/>
    <col min="3215" max="3215" width="9" style="29" customWidth="1"/>
    <col min="3216" max="3218" width="9.140625" style="29" customWidth="1"/>
    <col min="3219" max="3224" width="0" style="29" hidden="1" customWidth="1"/>
    <col min="3225" max="3455" width="9.140625" style="29"/>
    <col min="3456" max="3456" width="7.85546875" style="29" customWidth="1"/>
    <col min="3457" max="3457" width="57.85546875" style="29" customWidth="1"/>
    <col min="3458" max="3458" width="10.140625" style="29" customWidth="1"/>
    <col min="3459" max="3459" width="12.28515625" style="29" customWidth="1"/>
    <col min="3460" max="3462" width="0" style="29" hidden="1" customWidth="1"/>
    <col min="3463" max="3463" width="9.7109375" style="29" customWidth="1"/>
    <col min="3464" max="3465" width="10.7109375" style="29" customWidth="1"/>
    <col min="3466" max="3466" width="11.85546875" style="29" customWidth="1"/>
    <col min="3467" max="3467" width="0" style="29" hidden="1" customWidth="1"/>
    <col min="3468" max="3468" width="9.140625" style="29" customWidth="1"/>
    <col min="3469" max="3469" width="8" style="29" customWidth="1"/>
    <col min="3470" max="3470" width="7.5703125" style="29" customWidth="1"/>
    <col min="3471" max="3471" width="9" style="29" customWidth="1"/>
    <col min="3472" max="3474" width="9.140625" style="29" customWidth="1"/>
    <col min="3475" max="3480" width="0" style="29" hidden="1" customWidth="1"/>
    <col min="3481" max="3711" width="9.140625" style="29"/>
    <col min="3712" max="3712" width="7.85546875" style="29" customWidth="1"/>
    <col min="3713" max="3713" width="57.85546875" style="29" customWidth="1"/>
    <col min="3714" max="3714" width="10.140625" style="29" customWidth="1"/>
    <col min="3715" max="3715" width="12.28515625" style="29" customWidth="1"/>
    <col min="3716" max="3718" width="0" style="29" hidden="1" customWidth="1"/>
    <col min="3719" max="3719" width="9.7109375" style="29" customWidth="1"/>
    <col min="3720" max="3721" width="10.7109375" style="29" customWidth="1"/>
    <col min="3722" max="3722" width="11.85546875" style="29" customWidth="1"/>
    <col min="3723" max="3723" width="0" style="29" hidden="1" customWidth="1"/>
    <col min="3724" max="3724" width="9.140625" style="29" customWidth="1"/>
    <col min="3725" max="3725" width="8" style="29" customWidth="1"/>
    <col min="3726" max="3726" width="7.5703125" style="29" customWidth="1"/>
    <col min="3727" max="3727" width="9" style="29" customWidth="1"/>
    <col min="3728" max="3730" width="9.140625" style="29" customWidth="1"/>
    <col min="3731" max="3736" width="0" style="29" hidden="1" customWidth="1"/>
    <col min="3737" max="3967" width="9.140625" style="29"/>
    <col min="3968" max="3968" width="7.85546875" style="29" customWidth="1"/>
    <col min="3969" max="3969" width="57.85546875" style="29" customWidth="1"/>
    <col min="3970" max="3970" width="10.140625" style="29" customWidth="1"/>
    <col min="3971" max="3971" width="12.28515625" style="29" customWidth="1"/>
    <col min="3972" max="3974" width="0" style="29" hidden="1" customWidth="1"/>
    <col min="3975" max="3975" width="9.7109375" style="29" customWidth="1"/>
    <col min="3976" max="3977" width="10.7109375" style="29" customWidth="1"/>
    <col min="3978" max="3978" width="11.85546875" style="29" customWidth="1"/>
    <col min="3979" max="3979" width="0" style="29" hidden="1" customWidth="1"/>
    <col min="3980" max="3980" width="9.140625" style="29" customWidth="1"/>
    <col min="3981" max="3981" width="8" style="29" customWidth="1"/>
    <col min="3982" max="3982" width="7.5703125" style="29" customWidth="1"/>
    <col min="3983" max="3983" width="9" style="29" customWidth="1"/>
    <col min="3984" max="3986" width="9.140625" style="29" customWidth="1"/>
    <col min="3987" max="3992" width="0" style="29" hidden="1" customWidth="1"/>
    <col min="3993" max="4223" width="9.140625" style="29"/>
    <col min="4224" max="4224" width="7.85546875" style="29" customWidth="1"/>
    <col min="4225" max="4225" width="57.85546875" style="29" customWidth="1"/>
    <col min="4226" max="4226" width="10.140625" style="29" customWidth="1"/>
    <col min="4227" max="4227" width="12.28515625" style="29" customWidth="1"/>
    <col min="4228" max="4230" width="0" style="29" hidden="1" customWidth="1"/>
    <col min="4231" max="4231" width="9.7109375" style="29" customWidth="1"/>
    <col min="4232" max="4233" width="10.7109375" style="29" customWidth="1"/>
    <col min="4234" max="4234" width="11.85546875" style="29" customWidth="1"/>
    <col min="4235" max="4235" width="0" style="29" hidden="1" customWidth="1"/>
    <col min="4236" max="4236" width="9.140625" style="29" customWidth="1"/>
    <col min="4237" max="4237" width="8" style="29" customWidth="1"/>
    <col min="4238" max="4238" width="7.5703125" style="29" customWidth="1"/>
    <col min="4239" max="4239" width="9" style="29" customWidth="1"/>
    <col min="4240" max="4242" width="9.140625" style="29" customWidth="1"/>
    <col min="4243" max="4248" width="0" style="29" hidden="1" customWidth="1"/>
    <col min="4249" max="4479" width="9.140625" style="29"/>
    <col min="4480" max="4480" width="7.85546875" style="29" customWidth="1"/>
    <col min="4481" max="4481" width="57.85546875" style="29" customWidth="1"/>
    <col min="4482" max="4482" width="10.140625" style="29" customWidth="1"/>
    <col min="4483" max="4483" width="12.28515625" style="29" customWidth="1"/>
    <col min="4484" max="4486" width="0" style="29" hidden="1" customWidth="1"/>
    <col min="4487" max="4487" width="9.7109375" style="29" customWidth="1"/>
    <col min="4488" max="4489" width="10.7109375" style="29" customWidth="1"/>
    <col min="4490" max="4490" width="11.85546875" style="29" customWidth="1"/>
    <col min="4491" max="4491" width="0" style="29" hidden="1" customWidth="1"/>
    <col min="4492" max="4492" width="9.140625" style="29" customWidth="1"/>
    <col min="4493" max="4493" width="8" style="29" customWidth="1"/>
    <col min="4494" max="4494" width="7.5703125" style="29" customWidth="1"/>
    <col min="4495" max="4495" width="9" style="29" customWidth="1"/>
    <col min="4496" max="4498" width="9.140625" style="29" customWidth="1"/>
    <col min="4499" max="4504" width="0" style="29" hidden="1" customWidth="1"/>
    <col min="4505" max="4735" width="9.140625" style="29"/>
    <col min="4736" max="4736" width="7.85546875" style="29" customWidth="1"/>
    <col min="4737" max="4737" width="57.85546875" style="29" customWidth="1"/>
    <col min="4738" max="4738" width="10.140625" style="29" customWidth="1"/>
    <col min="4739" max="4739" width="12.28515625" style="29" customWidth="1"/>
    <col min="4740" max="4742" width="0" style="29" hidden="1" customWidth="1"/>
    <col min="4743" max="4743" width="9.7109375" style="29" customWidth="1"/>
    <col min="4744" max="4745" width="10.7109375" style="29" customWidth="1"/>
    <col min="4746" max="4746" width="11.85546875" style="29" customWidth="1"/>
    <col min="4747" max="4747" width="0" style="29" hidden="1" customWidth="1"/>
    <col min="4748" max="4748" width="9.140625" style="29" customWidth="1"/>
    <col min="4749" max="4749" width="8" style="29" customWidth="1"/>
    <col min="4750" max="4750" width="7.5703125" style="29" customWidth="1"/>
    <col min="4751" max="4751" width="9" style="29" customWidth="1"/>
    <col min="4752" max="4754" width="9.140625" style="29" customWidth="1"/>
    <col min="4755" max="4760" width="0" style="29" hidden="1" customWidth="1"/>
    <col min="4761" max="4991" width="9.140625" style="29"/>
    <col min="4992" max="4992" width="7.85546875" style="29" customWidth="1"/>
    <col min="4993" max="4993" width="57.85546875" style="29" customWidth="1"/>
    <col min="4994" max="4994" width="10.140625" style="29" customWidth="1"/>
    <col min="4995" max="4995" width="12.28515625" style="29" customWidth="1"/>
    <col min="4996" max="4998" width="0" style="29" hidden="1" customWidth="1"/>
    <col min="4999" max="4999" width="9.7109375" style="29" customWidth="1"/>
    <col min="5000" max="5001" width="10.7109375" style="29" customWidth="1"/>
    <col min="5002" max="5002" width="11.85546875" style="29" customWidth="1"/>
    <col min="5003" max="5003" width="0" style="29" hidden="1" customWidth="1"/>
    <col min="5004" max="5004" width="9.140625" style="29" customWidth="1"/>
    <col min="5005" max="5005" width="8" style="29" customWidth="1"/>
    <col min="5006" max="5006" width="7.5703125" style="29" customWidth="1"/>
    <col min="5007" max="5007" width="9" style="29" customWidth="1"/>
    <col min="5008" max="5010" width="9.140625" style="29" customWidth="1"/>
    <col min="5011" max="5016" width="0" style="29" hidden="1" customWidth="1"/>
    <col min="5017" max="5247" width="9.140625" style="29"/>
    <col min="5248" max="5248" width="7.85546875" style="29" customWidth="1"/>
    <col min="5249" max="5249" width="57.85546875" style="29" customWidth="1"/>
    <col min="5250" max="5250" width="10.140625" style="29" customWidth="1"/>
    <col min="5251" max="5251" width="12.28515625" style="29" customWidth="1"/>
    <col min="5252" max="5254" width="0" style="29" hidden="1" customWidth="1"/>
    <col min="5255" max="5255" width="9.7109375" style="29" customWidth="1"/>
    <col min="5256" max="5257" width="10.7109375" style="29" customWidth="1"/>
    <col min="5258" max="5258" width="11.85546875" style="29" customWidth="1"/>
    <col min="5259" max="5259" width="0" style="29" hidden="1" customWidth="1"/>
    <col min="5260" max="5260" width="9.140625" style="29" customWidth="1"/>
    <col min="5261" max="5261" width="8" style="29" customWidth="1"/>
    <col min="5262" max="5262" width="7.5703125" style="29" customWidth="1"/>
    <col min="5263" max="5263" width="9" style="29" customWidth="1"/>
    <col min="5264" max="5266" width="9.140625" style="29" customWidth="1"/>
    <col min="5267" max="5272" width="0" style="29" hidden="1" customWidth="1"/>
    <col min="5273" max="5503" width="9.140625" style="29"/>
    <col min="5504" max="5504" width="7.85546875" style="29" customWidth="1"/>
    <col min="5505" max="5505" width="57.85546875" style="29" customWidth="1"/>
    <col min="5506" max="5506" width="10.140625" style="29" customWidth="1"/>
    <col min="5507" max="5507" width="12.28515625" style="29" customWidth="1"/>
    <col min="5508" max="5510" width="0" style="29" hidden="1" customWidth="1"/>
    <col min="5511" max="5511" width="9.7109375" style="29" customWidth="1"/>
    <col min="5512" max="5513" width="10.7109375" style="29" customWidth="1"/>
    <col min="5514" max="5514" width="11.85546875" style="29" customWidth="1"/>
    <col min="5515" max="5515" width="0" style="29" hidden="1" customWidth="1"/>
    <col min="5516" max="5516" width="9.140625" style="29" customWidth="1"/>
    <col min="5517" max="5517" width="8" style="29" customWidth="1"/>
    <col min="5518" max="5518" width="7.5703125" style="29" customWidth="1"/>
    <col min="5519" max="5519" width="9" style="29" customWidth="1"/>
    <col min="5520" max="5522" width="9.140625" style="29" customWidth="1"/>
    <col min="5523" max="5528" width="0" style="29" hidden="1" customWidth="1"/>
    <col min="5529" max="5759" width="9.140625" style="29"/>
    <col min="5760" max="5760" width="7.85546875" style="29" customWidth="1"/>
    <col min="5761" max="5761" width="57.85546875" style="29" customWidth="1"/>
    <col min="5762" max="5762" width="10.140625" style="29" customWidth="1"/>
    <col min="5763" max="5763" width="12.28515625" style="29" customWidth="1"/>
    <col min="5764" max="5766" width="0" style="29" hidden="1" customWidth="1"/>
    <col min="5767" max="5767" width="9.7109375" style="29" customWidth="1"/>
    <col min="5768" max="5769" width="10.7109375" style="29" customWidth="1"/>
    <col min="5770" max="5770" width="11.85546875" style="29" customWidth="1"/>
    <col min="5771" max="5771" width="0" style="29" hidden="1" customWidth="1"/>
    <col min="5772" max="5772" width="9.140625" style="29" customWidth="1"/>
    <col min="5773" max="5773" width="8" style="29" customWidth="1"/>
    <col min="5774" max="5774" width="7.5703125" style="29" customWidth="1"/>
    <col min="5775" max="5775" width="9" style="29" customWidth="1"/>
    <col min="5776" max="5778" width="9.140625" style="29" customWidth="1"/>
    <col min="5779" max="5784" width="0" style="29" hidden="1" customWidth="1"/>
    <col min="5785" max="6015" width="9.140625" style="29"/>
    <col min="6016" max="6016" width="7.85546875" style="29" customWidth="1"/>
    <col min="6017" max="6017" width="57.85546875" style="29" customWidth="1"/>
    <col min="6018" max="6018" width="10.140625" style="29" customWidth="1"/>
    <col min="6019" max="6019" width="12.28515625" style="29" customWidth="1"/>
    <col min="6020" max="6022" width="0" style="29" hidden="1" customWidth="1"/>
    <col min="6023" max="6023" width="9.7109375" style="29" customWidth="1"/>
    <col min="6024" max="6025" width="10.7109375" style="29" customWidth="1"/>
    <col min="6026" max="6026" width="11.85546875" style="29" customWidth="1"/>
    <col min="6027" max="6027" width="0" style="29" hidden="1" customWidth="1"/>
    <col min="6028" max="6028" width="9.140625" style="29" customWidth="1"/>
    <col min="6029" max="6029" width="8" style="29" customWidth="1"/>
    <col min="6030" max="6030" width="7.5703125" style="29" customWidth="1"/>
    <col min="6031" max="6031" width="9" style="29" customWidth="1"/>
    <col min="6032" max="6034" width="9.140625" style="29" customWidth="1"/>
    <col min="6035" max="6040" width="0" style="29" hidden="1" customWidth="1"/>
    <col min="6041" max="6271" width="9.140625" style="29"/>
    <col min="6272" max="6272" width="7.85546875" style="29" customWidth="1"/>
    <col min="6273" max="6273" width="57.85546875" style="29" customWidth="1"/>
    <col min="6274" max="6274" width="10.140625" style="29" customWidth="1"/>
    <col min="6275" max="6275" width="12.28515625" style="29" customWidth="1"/>
    <col min="6276" max="6278" width="0" style="29" hidden="1" customWidth="1"/>
    <col min="6279" max="6279" width="9.7109375" style="29" customWidth="1"/>
    <col min="6280" max="6281" width="10.7109375" style="29" customWidth="1"/>
    <col min="6282" max="6282" width="11.85546875" style="29" customWidth="1"/>
    <col min="6283" max="6283" width="0" style="29" hidden="1" customWidth="1"/>
    <col min="6284" max="6284" width="9.140625" style="29" customWidth="1"/>
    <col min="6285" max="6285" width="8" style="29" customWidth="1"/>
    <col min="6286" max="6286" width="7.5703125" style="29" customWidth="1"/>
    <col min="6287" max="6287" width="9" style="29" customWidth="1"/>
    <col min="6288" max="6290" width="9.140625" style="29" customWidth="1"/>
    <col min="6291" max="6296" width="0" style="29" hidden="1" customWidth="1"/>
    <col min="6297" max="6527" width="9.140625" style="29"/>
    <col min="6528" max="6528" width="7.85546875" style="29" customWidth="1"/>
    <col min="6529" max="6529" width="57.85546875" style="29" customWidth="1"/>
    <col min="6530" max="6530" width="10.140625" style="29" customWidth="1"/>
    <col min="6531" max="6531" width="12.28515625" style="29" customWidth="1"/>
    <col min="6532" max="6534" width="0" style="29" hidden="1" customWidth="1"/>
    <col min="6535" max="6535" width="9.7109375" style="29" customWidth="1"/>
    <col min="6536" max="6537" width="10.7109375" style="29" customWidth="1"/>
    <col min="6538" max="6538" width="11.85546875" style="29" customWidth="1"/>
    <col min="6539" max="6539" width="0" style="29" hidden="1" customWidth="1"/>
    <col min="6540" max="6540" width="9.140625" style="29" customWidth="1"/>
    <col min="6541" max="6541" width="8" style="29" customWidth="1"/>
    <col min="6542" max="6542" width="7.5703125" style="29" customWidth="1"/>
    <col min="6543" max="6543" width="9" style="29" customWidth="1"/>
    <col min="6544" max="6546" width="9.140625" style="29" customWidth="1"/>
    <col min="6547" max="6552" width="0" style="29" hidden="1" customWidth="1"/>
    <col min="6553" max="6783" width="9.140625" style="29"/>
    <col min="6784" max="6784" width="7.85546875" style="29" customWidth="1"/>
    <col min="6785" max="6785" width="57.85546875" style="29" customWidth="1"/>
    <col min="6786" max="6786" width="10.140625" style="29" customWidth="1"/>
    <col min="6787" max="6787" width="12.28515625" style="29" customWidth="1"/>
    <col min="6788" max="6790" width="0" style="29" hidden="1" customWidth="1"/>
    <col min="6791" max="6791" width="9.7109375" style="29" customWidth="1"/>
    <col min="6792" max="6793" width="10.7109375" style="29" customWidth="1"/>
    <col min="6794" max="6794" width="11.85546875" style="29" customWidth="1"/>
    <col min="6795" max="6795" width="0" style="29" hidden="1" customWidth="1"/>
    <col min="6796" max="6796" width="9.140625" style="29" customWidth="1"/>
    <col min="6797" max="6797" width="8" style="29" customWidth="1"/>
    <col min="6798" max="6798" width="7.5703125" style="29" customWidth="1"/>
    <col min="6799" max="6799" width="9" style="29" customWidth="1"/>
    <col min="6800" max="6802" width="9.140625" style="29" customWidth="1"/>
    <col min="6803" max="6808" width="0" style="29" hidden="1" customWidth="1"/>
    <col min="6809" max="7039" width="9.140625" style="29"/>
    <col min="7040" max="7040" width="7.85546875" style="29" customWidth="1"/>
    <col min="7041" max="7041" width="57.85546875" style="29" customWidth="1"/>
    <col min="7042" max="7042" width="10.140625" style="29" customWidth="1"/>
    <col min="7043" max="7043" width="12.28515625" style="29" customWidth="1"/>
    <col min="7044" max="7046" width="0" style="29" hidden="1" customWidth="1"/>
    <col min="7047" max="7047" width="9.7109375" style="29" customWidth="1"/>
    <col min="7048" max="7049" width="10.7109375" style="29" customWidth="1"/>
    <col min="7050" max="7050" width="11.85546875" style="29" customWidth="1"/>
    <col min="7051" max="7051" width="0" style="29" hidden="1" customWidth="1"/>
    <col min="7052" max="7052" width="9.140625" style="29" customWidth="1"/>
    <col min="7053" max="7053" width="8" style="29" customWidth="1"/>
    <col min="7054" max="7054" width="7.5703125" style="29" customWidth="1"/>
    <col min="7055" max="7055" width="9" style="29" customWidth="1"/>
    <col min="7056" max="7058" width="9.140625" style="29" customWidth="1"/>
    <col min="7059" max="7064" width="0" style="29" hidden="1" customWidth="1"/>
    <col min="7065" max="7295" width="9.140625" style="29"/>
    <col min="7296" max="7296" width="7.85546875" style="29" customWidth="1"/>
    <col min="7297" max="7297" width="57.85546875" style="29" customWidth="1"/>
    <col min="7298" max="7298" width="10.140625" style="29" customWidth="1"/>
    <col min="7299" max="7299" width="12.28515625" style="29" customWidth="1"/>
    <col min="7300" max="7302" width="0" style="29" hidden="1" customWidth="1"/>
    <col min="7303" max="7303" width="9.7109375" style="29" customWidth="1"/>
    <col min="7304" max="7305" width="10.7109375" style="29" customWidth="1"/>
    <col min="7306" max="7306" width="11.85546875" style="29" customWidth="1"/>
    <col min="7307" max="7307" width="0" style="29" hidden="1" customWidth="1"/>
    <col min="7308" max="7308" width="9.140625" style="29" customWidth="1"/>
    <col min="7309" max="7309" width="8" style="29" customWidth="1"/>
    <col min="7310" max="7310" width="7.5703125" style="29" customWidth="1"/>
    <col min="7311" max="7311" width="9" style="29" customWidth="1"/>
    <col min="7312" max="7314" width="9.140625" style="29" customWidth="1"/>
    <col min="7315" max="7320" width="0" style="29" hidden="1" customWidth="1"/>
    <col min="7321" max="7551" width="9.140625" style="29"/>
    <col min="7552" max="7552" width="7.85546875" style="29" customWidth="1"/>
    <col min="7553" max="7553" width="57.85546875" style="29" customWidth="1"/>
    <col min="7554" max="7554" width="10.140625" style="29" customWidth="1"/>
    <col min="7555" max="7555" width="12.28515625" style="29" customWidth="1"/>
    <col min="7556" max="7558" width="0" style="29" hidden="1" customWidth="1"/>
    <col min="7559" max="7559" width="9.7109375" style="29" customWidth="1"/>
    <col min="7560" max="7561" width="10.7109375" style="29" customWidth="1"/>
    <col min="7562" max="7562" width="11.85546875" style="29" customWidth="1"/>
    <col min="7563" max="7563" width="0" style="29" hidden="1" customWidth="1"/>
    <col min="7564" max="7564" width="9.140625" style="29" customWidth="1"/>
    <col min="7565" max="7565" width="8" style="29" customWidth="1"/>
    <col min="7566" max="7566" width="7.5703125" style="29" customWidth="1"/>
    <col min="7567" max="7567" width="9" style="29" customWidth="1"/>
    <col min="7568" max="7570" width="9.140625" style="29" customWidth="1"/>
    <col min="7571" max="7576" width="0" style="29" hidden="1" customWidth="1"/>
    <col min="7577" max="7807" width="9.140625" style="29"/>
    <col min="7808" max="7808" width="7.85546875" style="29" customWidth="1"/>
    <col min="7809" max="7809" width="57.85546875" style="29" customWidth="1"/>
    <col min="7810" max="7810" width="10.140625" style="29" customWidth="1"/>
    <col min="7811" max="7811" width="12.28515625" style="29" customWidth="1"/>
    <col min="7812" max="7814" width="0" style="29" hidden="1" customWidth="1"/>
    <col min="7815" max="7815" width="9.7109375" style="29" customWidth="1"/>
    <col min="7816" max="7817" width="10.7109375" style="29" customWidth="1"/>
    <col min="7818" max="7818" width="11.85546875" style="29" customWidth="1"/>
    <col min="7819" max="7819" width="0" style="29" hidden="1" customWidth="1"/>
    <col min="7820" max="7820" width="9.140625" style="29" customWidth="1"/>
    <col min="7821" max="7821" width="8" style="29" customWidth="1"/>
    <col min="7822" max="7822" width="7.5703125" style="29" customWidth="1"/>
    <col min="7823" max="7823" width="9" style="29" customWidth="1"/>
    <col min="7824" max="7826" width="9.140625" style="29" customWidth="1"/>
    <col min="7827" max="7832" width="0" style="29" hidden="1" customWidth="1"/>
    <col min="7833" max="8063" width="9.140625" style="29"/>
    <col min="8064" max="8064" width="7.85546875" style="29" customWidth="1"/>
    <col min="8065" max="8065" width="57.85546875" style="29" customWidth="1"/>
    <col min="8066" max="8066" width="10.140625" style="29" customWidth="1"/>
    <col min="8067" max="8067" width="12.28515625" style="29" customWidth="1"/>
    <col min="8068" max="8070" width="0" style="29" hidden="1" customWidth="1"/>
    <col min="8071" max="8071" width="9.7109375" style="29" customWidth="1"/>
    <col min="8072" max="8073" width="10.7109375" style="29" customWidth="1"/>
    <col min="8074" max="8074" width="11.85546875" style="29" customWidth="1"/>
    <col min="8075" max="8075" width="0" style="29" hidden="1" customWidth="1"/>
    <col min="8076" max="8076" width="9.140625" style="29" customWidth="1"/>
    <col min="8077" max="8077" width="8" style="29" customWidth="1"/>
    <col min="8078" max="8078" width="7.5703125" style="29" customWidth="1"/>
    <col min="8079" max="8079" width="9" style="29" customWidth="1"/>
    <col min="8080" max="8082" width="9.140625" style="29" customWidth="1"/>
    <col min="8083" max="8088" width="0" style="29" hidden="1" customWidth="1"/>
    <col min="8089" max="8319" width="9.140625" style="29"/>
    <col min="8320" max="8320" width="7.85546875" style="29" customWidth="1"/>
    <col min="8321" max="8321" width="57.85546875" style="29" customWidth="1"/>
    <col min="8322" max="8322" width="10.140625" style="29" customWidth="1"/>
    <col min="8323" max="8323" width="12.28515625" style="29" customWidth="1"/>
    <col min="8324" max="8326" width="0" style="29" hidden="1" customWidth="1"/>
    <col min="8327" max="8327" width="9.7109375" style="29" customWidth="1"/>
    <col min="8328" max="8329" width="10.7109375" style="29" customWidth="1"/>
    <col min="8330" max="8330" width="11.85546875" style="29" customWidth="1"/>
    <col min="8331" max="8331" width="0" style="29" hidden="1" customWidth="1"/>
    <col min="8332" max="8332" width="9.140625" style="29" customWidth="1"/>
    <col min="8333" max="8333" width="8" style="29" customWidth="1"/>
    <col min="8334" max="8334" width="7.5703125" style="29" customWidth="1"/>
    <col min="8335" max="8335" width="9" style="29" customWidth="1"/>
    <col min="8336" max="8338" width="9.140625" style="29" customWidth="1"/>
    <col min="8339" max="8344" width="0" style="29" hidden="1" customWidth="1"/>
    <col min="8345" max="8575" width="9.140625" style="29"/>
    <col min="8576" max="8576" width="7.85546875" style="29" customWidth="1"/>
    <col min="8577" max="8577" width="57.85546875" style="29" customWidth="1"/>
    <col min="8578" max="8578" width="10.140625" style="29" customWidth="1"/>
    <col min="8579" max="8579" width="12.28515625" style="29" customWidth="1"/>
    <col min="8580" max="8582" width="0" style="29" hidden="1" customWidth="1"/>
    <col min="8583" max="8583" width="9.7109375" style="29" customWidth="1"/>
    <col min="8584" max="8585" width="10.7109375" style="29" customWidth="1"/>
    <col min="8586" max="8586" width="11.85546875" style="29" customWidth="1"/>
    <col min="8587" max="8587" width="0" style="29" hidden="1" customWidth="1"/>
    <col min="8588" max="8588" width="9.140625" style="29" customWidth="1"/>
    <col min="8589" max="8589" width="8" style="29" customWidth="1"/>
    <col min="8590" max="8590" width="7.5703125" style="29" customWidth="1"/>
    <col min="8591" max="8591" width="9" style="29" customWidth="1"/>
    <col min="8592" max="8594" width="9.140625" style="29" customWidth="1"/>
    <col min="8595" max="8600" width="0" style="29" hidden="1" customWidth="1"/>
    <col min="8601" max="8831" width="9.140625" style="29"/>
    <col min="8832" max="8832" width="7.85546875" style="29" customWidth="1"/>
    <col min="8833" max="8833" width="57.85546875" style="29" customWidth="1"/>
    <col min="8834" max="8834" width="10.140625" style="29" customWidth="1"/>
    <col min="8835" max="8835" width="12.28515625" style="29" customWidth="1"/>
    <col min="8836" max="8838" width="0" style="29" hidden="1" customWidth="1"/>
    <col min="8839" max="8839" width="9.7109375" style="29" customWidth="1"/>
    <col min="8840" max="8841" width="10.7109375" style="29" customWidth="1"/>
    <col min="8842" max="8842" width="11.85546875" style="29" customWidth="1"/>
    <col min="8843" max="8843" width="0" style="29" hidden="1" customWidth="1"/>
    <col min="8844" max="8844" width="9.140625" style="29" customWidth="1"/>
    <col min="8845" max="8845" width="8" style="29" customWidth="1"/>
    <col min="8846" max="8846" width="7.5703125" style="29" customWidth="1"/>
    <col min="8847" max="8847" width="9" style="29" customWidth="1"/>
    <col min="8848" max="8850" width="9.140625" style="29" customWidth="1"/>
    <col min="8851" max="8856" width="0" style="29" hidden="1" customWidth="1"/>
    <col min="8857" max="9087" width="9.140625" style="29"/>
    <col min="9088" max="9088" width="7.85546875" style="29" customWidth="1"/>
    <col min="9089" max="9089" width="57.85546875" style="29" customWidth="1"/>
    <col min="9090" max="9090" width="10.140625" style="29" customWidth="1"/>
    <col min="9091" max="9091" width="12.28515625" style="29" customWidth="1"/>
    <col min="9092" max="9094" width="0" style="29" hidden="1" customWidth="1"/>
    <col min="9095" max="9095" width="9.7109375" style="29" customWidth="1"/>
    <col min="9096" max="9097" width="10.7109375" style="29" customWidth="1"/>
    <col min="9098" max="9098" width="11.85546875" style="29" customWidth="1"/>
    <col min="9099" max="9099" width="0" style="29" hidden="1" customWidth="1"/>
    <col min="9100" max="9100" width="9.140625" style="29" customWidth="1"/>
    <col min="9101" max="9101" width="8" style="29" customWidth="1"/>
    <col min="9102" max="9102" width="7.5703125" style="29" customWidth="1"/>
    <col min="9103" max="9103" width="9" style="29" customWidth="1"/>
    <col min="9104" max="9106" width="9.140625" style="29" customWidth="1"/>
    <col min="9107" max="9112" width="0" style="29" hidden="1" customWidth="1"/>
    <col min="9113" max="9343" width="9.140625" style="29"/>
    <col min="9344" max="9344" width="7.85546875" style="29" customWidth="1"/>
    <col min="9345" max="9345" width="57.85546875" style="29" customWidth="1"/>
    <col min="9346" max="9346" width="10.140625" style="29" customWidth="1"/>
    <col min="9347" max="9347" width="12.28515625" style="29" customWidth="1"/>
    <col min="9348" max="9350" width="0" style="29" hidden="1" customWidth="1"/>
    <col min="9351" max="9351" width="9.7109375" style="29" customWidth="1"/>
    <col min="9352" max="9353" width="10.7109375" style="29" customWidth="1"/>
    <col min="9354" max="9354" width="11.85546875" style="29" customWidth="1"/>
    <col min="9355" max="9355" width="0" style="29" hidden="1" customWidth="1"/>
    <col min="9356" max="9356" width="9.140625" style="29" customWidth="1"/>
    <col min="9357" max="9357" width="8" style="29" customWidth="1"/>
    <col min="9358" max="9358" width="7.5703125" style="29" customWidth="1"/>
    <col min="9359" max="9359" width="9" style="29" customWidth="1"/>
    <col min="9360" max="9362" width="9.140625" style="29" customWidth="1"/>
    <col min="9363" max="9368" width="0" style="29" hidden="1" customWidth="1"/>
    <col min="9369" max="9599" width="9.140625" style="29"/>
    <col min="9600" max="9600" width="7.85546875" style="29" customWidth="1"/>
    <col min="9601" max="9601" width="57.85546875" style="29" customWidth="1"/>
    <col min="9602" max="9602" width="10.140625" style="29" customWidth="1"/>
    <col min="9603" max="9603" width="12.28515625" style="29" customWidth="1"/>
    <col min="9604" max="9606" width="0" style="29" hidden="1" customWidth="1"/>
    <col min="9607" max="9607" width="9.7109375" style="29" customWidth="1"/>
    <col min="9608" max="9609" width="10.7109375" style="29" customWidth="1"/>
    <col min="9610" max="9610" width="11.85546875" style="29" customWidth="1"/>
    <col min="9611" max="9611" width="0" style="29" hidden="1" customWidth="1"/>
    <col min="9612" max="9612" width="9.140625" style="29" customWidth="1"/>
    <col min="9613" max="9613" width="8" style="29" customWidth="1"/>
    <col min="9614" max="9614" width="7.5703125" style="29" customWidth="1"/>
    <col min="9615" max="9615" width="9" style="29" customWidth="1"/>
    <col min="9616" max="9618" width="9.140625" style="29" customWidth="1"/>
    <col min="9619" max="9624" width="0" style="29" hidden="1" customWidth="1"/>
    <col min="9625" max="9855" width="9.140625" style="29"/>
    <col min="9856" max="9856" width="7.85546875" style="29" customWidth="1"/>
    <col min="9857" max="9857" width="57.85546875" style="29" customWidth="1"/>
    <col min="9858" max="9858" width="10.140625" style="29" customWidth="1"/>
    <col min="9859" max="9859" width="12.28515625" style="29" customWidth="1"/>
    <col min="9860" max="9862" width="0" style="29" hidden="1" customWidth="1"/>
    <col min="9863" max="9863" width="9.7109375" style="29" customWidth="1"/>
    <col min="9864" max="9865" width="10.7109375" style="29" customWidth="1"/>
    <col min="9866" max="9866" width="11.85546875" style="29" customWidth="1"/>
    <col min="9867" max="9867" width="0" style="29" hidden="1" customWidth="1"/>
    <col min="9868" max="9868" width="9.140625" style="29" customWidth="1"/>
    <col min="9869" max="9869" width="8" style="29" customWidth="1"/>
    <col min="9870" max="9870" width="7.5703125" style="29" customWidth="1"/>
    <col min="9871" max="9871" width="9" style="29" customWidth="1"/>
    <col min="9872" max="9874" width="9.140625" style="29" customWidth="1"/>
    <col min="9875" max="9880" width="0" style="29" hidden="1" customWidth="1"/>
    <col min="9881" max="10111" width="9.140625" style="29"/>
    <col min="10112" max="10112" width="7.85546875" style="29" customWidth="1"/>
    <col min="10113" max="10113" width="57.85546875" style="29" customWidth="1"/>
    <col min="10114" max="10114" width="10.140625" style="29" customWidth="1"/>
    <col min="10115" max="10115" width="12.28515625" style="29" customWidth="1"/>
    <col min="10116" max="10118" width="0" style="29" hidden="1" customWidth="1"/>
    <col min="10119" max="10119" width="9.7109375" style="29" customWidth="1"/>
    <col min="10120" max="10121" width="10.7109375" style="29" customWidth="1"/>
    <col min="10122" max="10122" width="11.85546875" style="29" customWidth="1"/>
    <col min="10123" max="10123" width="0" style="29" hidden="1" customWidth="1"/>
    <col min="10124" max="10124" width="9.140625" style="29" customWidth="1"/>
    <col min="10125" max="10125" width="8" style="29" customWidth="1"/>
    <col min="10126" max="10126" width="7.5703125" style="29" customWidth="1"/>
    <col min="10127" max="10127" width="9" style="29" customWidth="1"/>
    <col min="10128" max="10130" width="9.140625" style="29" customWidth="1"/>
    <col min="10131" max="10136" width="0" style="29" hidden="1" customWidth="1"/>
    <col min="10137" max="10367" width="9.140625" style="29"/>
    <col min="10368" max="10368" width="7.85546875" style="29" customWidth="1"/>
    <col min="10369" max="10369" width="57.85546875" style="29" customWidth="1"/>
    <col min="10370" max="10370" width="10.140625" style="29" customWidth="1"/>
    <col min="10371" max="10371" width="12.28515625" style="29" customWidth="1"/>
    <col min="10372" max="10374" width="0" style="29" hidden="1" customWidth="1"/>
    <col min="10375" max="10375" width="9.7109375" style="29" customWidth="1"/>
    <col min="10376" max="10377" width="10.7109375" style="29" customWidth="1"/>
    <col min="10378" max="10378" width="11.85546875" style="29" customWidth="1"/>
    <col min="10379" max="10379" width="0" style="29" hidden="1" customWidth="1"/>
    <col min="10380" max="10380" width="9.140625" style="29" customWidth="1"/>
    <col min="10381" max="10381" width="8" style="29" customWidth="1"/>
    <col min="10382" max="10382" width="7.5703125" style="29" customWidth="1"/>
    <col min="10383" max="10383" width="9" style="29" customWidth="1"/>
    <col min="10384" max="10386" width="9.140625" style="29" customWidth="1"/>
    <col min="10387" max="10392" width="0" style="29" hidden="1" customWidth="1"/>
    <col min="10393" max="10623" width="9.140625" style="29"/>
    <col min="10624" max="10624" width="7.85546875" style="29" customWidth="1"/>
    <col min="10625" max="10625" width="57.85546875" style="29" customWidth="1"/>
    <col min="10626" max="10626" width="10.140625" style="29" customWidth="1"/>
    <col min="10627" max="10627" width="12.28515625" style="29" customWidth="1"/>
    <col min="10628" max="10630" width="0" style="29" hidden="1" customWidth="1"/>
    <col min="10631" max="10631" width="9.7109375" style="29" customWidth="1"/>
    <col min="10632" max="10633" width="10.7109375" style="29" customWidth="1"/>
    <col min="10634" max="10634" width="11.85546875" style="29" customWidth="1"/>
    <col min="10635" max="10635" width="0" style="29" hidden="1" customWidth="1"/>
    <col min="10636" max="10636" width="9.140625" style="29" customWidth="1"/>
    <col min="10637" max="10637" width="8" style="29" customWidth="1"/>
    <col min="10638" max="10638" width="7.5703125" style="29" customWidth="1"/>
    <col min="10639" max="10639" width="9" style="29" customWidth="1"/>
    <col min="10640" max="10642" width="9.140625" style="29" customWidth="1"/>
    <col min="10643" max="10648" width="0" style="29" hidden="1" customWidth="1"/>
    <col min="10649" max="10879" width="9.140625" style="29"/>
    <col min="10880" max="10880" width="7.85546875" style="29" customWidth="1"/>
    <col min="10881" max="10881" width="57.85546875" style="29" customWidth="1"/>
    <col min="10882" max="10882" width="10.140625" style="29" customWidth="1"/>
    <col min="10883" max="10883" width="12.28515625" style="29" customWidth="1"/>
    <col min="10884" max="10886" width="0" style="29" hidden="1" customWidth="1"/>
    <col min="10887" max="10887" width="9.7109375" style="29" customWidth="1"/>
    <col min="10888" max="10889" width="10.7109375" style="29" customWidth="1"/>
    <col min="10890" max="10890" width="11.85546875" style="29" customWidth="1"/>
    <col min="10891" max="10891" width="0" style="29" hidden="1" customWidth="1"/>
    <col min="10892" max="10892" width="9.140625" style="29" customWidth="1"/>
    <col min="10893" max="10893" width="8" style="29" customWidth="1"/>
    <col min="10894" max="10894" width="7.5703125" style="29" customWidth="1"/>
    <col min="10895" max="10895" width="9" style="29" customWidth="1"/>
    <col min="10896" max="10898" width="9.140625" style="29" customWidth="1"/>
    <col min="10899" max="10904" width="0" style="29" hidden="1" customWidth="1"/>
    <col min="10905" max="11135" width="9.140625" style="29"/>
    <col min="11136" max="11136" width="7.85546875" style="29" customWidth="1"/>
    <col min="11137" max="11137" width="57.85546875" style="29" customWidth="1"/>
    <col min="11138" max="11138" width="10.140625" style="29" customWidth="1"/>
    <col min="11139" max="11139" width="12.28515625" style="29" customWidth="1"/>
    <col min="11140" max="11142" width="0" style="29" hidden="1" customWidth="1"/>
    <col min="11143" max="11143" width="9.7109375" style="29" customWidth="1"/>
    <col min="11144" max="11145" width="10.7109375" style="29" customWidth="1"/>
    <col min="11146" max="11146" width="11.85546875" style="29" customWidth="1"/>
    <col min="11147" max="11147" width="0" style="29" hidden="1" customWidth="1"/>
    <col min="11148" max="11148" width="9.140625" style="29" customWidth="1"/>
    <col min="11149" max="11149" width="8" style="29" customWidth="1"/>
    <col min="11150" max="11150" width="7.5703125" style="29" customWidth="1"/>
    <col min="11151" max="11151" width="9" style="29" customWidth="1"/>
    <col min="11152" max="11154" width="9.140625" style="29" customWidth="1"/>
    <col min="11155" max="11160" width="0" style="29" hidden="1" customWidth="1"/>
    <col min="11161" max="11391" width="9.140625" style="29"/>
    <col min="11392" max="11392" width="7.85546875" style="29" customWidth="1"/>
    <col min="11393" max="11393" width="57.85546875" style="29" customWidth="1"/>
    <col min="11394" max="11394" width="10.140625" style="29" customWidth="1"/>
    <col min="11395" max="11395" width="12.28515625" style="29" customWidth="1"/>
    <col min="11396" max="11398" width="0" style="29" hidden="1" customWidth="1"/>
    <col min="11399" max="11399" width="9.7109375" style="29" customWidth="1"/>
    <col min="11400" max="11401" width="10.7109375" style="29" customWidth="1"/>
    <col min="11402" max="11402" width="11.85546875" style="29" customWidth="1"/>
    <col min="11403" max="11403" width="0" style="29" hidden="1" customWidth="1"/>
    <col min="11404" max="11404" width="9.140625" style="29" customWidth="1"/>
    <col min="11405" max="11405" width="8" style="29" customWidth="1"/>
    <col min="11406" max="11406" width="7.5703125" style="29" customWidth="1"/>
    <col min="11407" max="11407" width="9" style="29" customWidth="1"/>
    <col min="11408" max="11410" width="9.140625" style="29" customWidth="1"/>
    <col min="11411" max="11416" width="0" style="29" hidden="1" customWidth="1"/>
    <col min="11417" max="11647" width="9.140625" style="29"/>
    <col min="11648" max="11648" width="7.85546875" style="29" customWidth="1"/>
    <col min="11649" max="11649" width="57.85546875" style="29" customWidth="1"/>
    <col min="11650" max="11650" width="10.140625" style="29" customWidth="1"/>
    <col min="11651" max="11651" width="12.28515625" style="29" customWidth="1"/>
    <col min="11652" max="11654" width="0" style="29" hidden="1" customWidth="1"/>
    <col min="11655" max="11655" width="9.7109375" style="29" customWidth="1"/>
    <col min="11656" max="11657" width="10.7109375" style="29" customWidth="1"/>
    <col min="11658" max="11658" width="11.85546875" style="29" customWidth="1"/>
    <col min="11659" max="11659" width="0" style="29" hidden="1" customWidth="1"/>
    <col min="11660" max="11660" width="9.140625" style="29" customWidth="1"/>
    <col min="11661" max="11661" width="8" style="29" customWidth="1"/>
    <col min="11662" max="11662" width="7.5703125" style="29" customWidth="1"/>
    <col min="11663" max="11663" width="9" style="29" customWidth="1"/>
    <col min="11664" max="11666" width="9.140625" style="29" customWidth="1"/>
    <col min="11667" max="11672" width="0" style="29" hidden="1" customWidth="1"/>
    <col min="11673" max="11903" width="9.140625" style="29"/>
    <col min="11904" max="11904" width="7.85546875" style="29" customWidth="1"/>
    <col min="11905" max="11905" width="57.85546875" style="29" customWidth="1"/>
    <col min="11906" max="11906" width="10.140625" style="29" customWidth="1"/>
    <col min="11907" max="11907" width="12.28515625" style="29" customWidth="1"/>
    <col min="11908" max="11910" width="0" style="29" hidden="1" customWidth="1"/>
    <col min="11911" max="11911" width="9.7109375" style="29" customWidth="1"/>
    <col min="11912" max="11913" width="10.7109375" style="29" customWidth="1"/>
    <col min="11914" max="11914" width="11.85546875" style="29" customWidth="1"/>
    <col min="11915" max="11915" width="0" style="29" hidden="1" customWidth="1"/>
    <col min="11916" max="11916" width="9.140625" style="29" customWidth="1"/>
    <col min="11917" max="11917" width="8" style="29" customWidth="1"/>
    <col min="11918" max="11918" width="7.5703125" style="29" customWidth="1"/>
    <col min="11919" max="11919" width="9" style="29" customWidth="1"/>
    <col min="11920" max="11922" width="9.140625" style="29" customWidth="1"/>
    <col min="11923" max="11928" width="0" style="29" hidden="1" customWidth="1"/>
    <col min="11929" max="12159" width="9.140625" style="29"/>
    <col min="12160" max="12160" width="7.85546875" style="29" customWidth="1"/>
    <col min="12161" max="12161" width="57.85546875" style="29" customWidth="1"/>
    <col min="12162" max="12162" width="10.140625" style="29" customWidth="1"/>
    <col min="12163" max="12163" width="12.28515625" style="29" customWidth="1"/>
    <col min="12164" max="12166" width="0" style="29" hidden="1" customWidth="1"/>
    <col min="12167" max="12167" width="9.7109375" style="29" customWidth="1"/>
    <col min="12168" max="12169" width="10.7109375" style="29" customWidth="1"/>
    <col min="12170" max="12170" width="11.85546875" style="29" customWidth="1"/>
    <col min="12171" max="12171" width="0" style="29" hidden="1" customWidth="1"/>
    <col min="12172" max="12172" width="9.140625" style="29" customWidth="1"/>
    <col min="12173" max="12173" width="8" style="29" customWidth="1"/>
    <col min="12174" max="12174" width="7.5703125" style="29" customWidth="1"/>
    <col min="12175" max="12175" width="9" style="29" customWidth="1"/>
    <col min="12176" max="12178" width="9.140625" style="29" customWidth="1"/>
    <col min="12179" max="12184" width="0" style="29" hidden="1" customWidth="1"/>
    <col min="12185" max="12415" width="9.140625" style="29"/>
    <col min="12416" max="12416" width="7.85546875" style="29" customWidth="1"/>
    <col min="12417" max="12417" width="57.85546875" style="29" customWidth="1"/>
    <col min="12418" max="12418" width="10.140625" style="29" customWidth="1"/>
    <col min="12419" max="12419" width="12.28515625" style="29" customWidth="1"/>
    <col min="12420" max="12422" width="0" style="29" hidden="1" customWidth="1"/>
    <col min="12423" max="12423" width="9.7109375" style="29" customWidth="1"/>
    <col min="12424" max="12425" width="10.7109375" style="29" customWidth="1"/>
    <col min="12426" max="12426" width="11.85546875" style="29" customWidth="1"/>
    <col min="12427" max="12427" width="0" style="29" hidden="1" customWidth="1"/>
    <col min="12428" max="12428" width="9.140625" style="29" customWidth="1"/>
    <col min="12429" max="12429" width="8" style="29" customWidth="1"/>
    <col min="12430" max="12430" width="7.5703125" style="29" customWidth="1"/>
    <col min="12431" max="12431" width="9" style="29" customWidth="1"/>
    <col min="12432" max="12434" width="9.140625" style="29" customWidth="1"/>
    <col min="12435" max="12440" width="0" style="29" hidden="1" customWidth="1"/>
    <col min="12441" max="12671" width="9.140625" style="29"/>
    <col min="12672" max="12672" width="7.85546875" style="29" customWidth="1"/>
    <col min="12673" max="12673" width="57.85546875" style="29" customWidth="1"/>
    <col min="12674" max="12674" width="10.140625" style="29" customWidth="1"/>
    <col min="12675" max="12675" width="12.28515625" style="29" customWidth="1"/>
    <col min="12676" max="12678" width="0" style="29" hidden="1" customWidth="1"/>
    <col min="12679" max="12679" width="9.7109375" style="29" customWidth="1"/>
    <col min="12680" max="12681" width="10.7109375" style="29" customWidth="1"/>
    <col min="12682" max="12682" width="11.85546875" style="29" customWidth="1"/>
    <col min="12683" max="12683" width="0" style="29" hidden="1" customWidth="1"/>
    <col min="12684" max="12684" width="9.140625" style="29" customWidth="1"/>
    <col min="12685" max="12685" width="8" style="29" customWidth="1"/>
    <col min="12686" max="12686" width="7.5703125" style="29" customWidth="1"/>
    <col min="12687" max="12687" width="9" style="29" customWidth="1"/>
    <col min="12688" max="12690" width="9.140625" style="29" customWidth="1"/>
    <col min="12691" max="12696" width="0" style="29" hidden="1" customWidth="1"/>
    <col min="12697" max="12927" width="9.140625" style="29"/>
    <col min="12928" max="12928" width="7.85546875" style="29" customWidth="1"/>
    <col min="12929" max="12929" width="57.85546875" style="29" customWidth="1"/>
    <col min="12930" max="12930" width="10.140625" style="29" customWidth="1"/>
    <col min="12931" max="12931" width="12.28515625" style="29" customWidth="1"/>
    <col min="12932" max="12934" width="0" style="29" hidden="1" customWidth="1"/>
    <col min="12935" max="12935" width="9.7109375" style="29" customWidth="1"/>
    <col min="12936" max="12937" width="10.7109375" style="29" customWidth="1"/>
    <col min="12938" max="12938" width="11.85546875" style="29" customWidth="1"/>
    <col min="12939" max="12939" width="0" style="29" hidden="1" customWidth="1"/>
    <col min="12940" max="12940" width="9.140625" style="29" customWidth="1"/>
    <col min="12941" max="12941" width="8" style="29" customWidth="1"/>
    <col min="12942" max="12942" width="7.5703125" style="29" customWidth="1"/>
    <col min="12943" max="12943" width="9" style="29" customWidth="1"/>
    <col min="12944" max="12946" width="9.140625" style="29" customWidth="1"/>
    <col min="12947" max="12952" width="0" style="29" hidden="1" customWidth="1"/>
    <col min="12953" max="13183" width="9.140625" style="29"/>
    <col min="13184" max="13184" width="7.85546875" style="29" customWidth="1"/>
    <col min="13185" max="13185" width="57.85546875" style="29" customWidth="1"/>
    <col min="13186" max="13186" width="10.140625" style="29" customWidth="1"/>
    <col min="13187" max="13187" width="12.28515625" style="29" customWidth="1"/>
    <col min="13188" max="13190" width="0" style="29" hidden="1" customWidth="1"/>
    <col min="13191" max="13191" width="9.7109375" style="29" customWidth="1"/>
    <col min="13192" max="13193" width="10.7109375" style="29" customWidth="1"/>
    <col min="13194" max="13194" width="11.85546875" style="29" customWidth="1"/>
    <col min="13195" max="13195" width="0" style="29" hidden="1" customWidth="1"/>
    <col min="13196" max="13196" width="9.140625" style="29" customWidth="1"/>
    <col min="13197" max="13197" width="8" style="29" customWidth="1"/>
    <col min="13198" max="13198" width="7.5703125" style="29" customWidth="1"/>
    <col min="13199" max="13199" width="9" style="29" customWidth="1"/>
    <col min="13200" max="13202" width="9.140625" style="29" customWidth="1"/>
    <col min="13203" max="13208" width="0" style="29" hidden="1" customWidth="1"/>
    <col min="13209" max="13439" width="9.140625" style="29"/>
    <col min="13440" max="13440" width="7.85546875" style="29" customWidth="1"/>
    <col min="13441" max="13441" width="57.85546875" style="29" customWidth="1"/>
    <col min="13442" max="13442" width="10.140625" style="29" customWidth="1"/>
    <col min="13443" max="13443" width="12.28515625" style="29" customWidth="1"/>
    <col min="13444" max="13446" width="0" style="29" hidden="1" customWidth="1"/>
    <col min="13447" max="13447" width="9.7109375" style="29" customWidth="1"/>
    <col min="13448" max="13449" width="10.7109375" style="29" customWidth="1"/>
    <col min="13450" max="13450" width="11.85546875" style="29" customWidth="1"/>
    <col min="13451" max="13451" width="0" style="29" hidden="1" customWidth="1"/>
    <col min="13452" max="13452" width="9.140625" style="29" customWidth="1"/>
    <col min="13453" max="13453" width="8" style="29" customWidth="1"/>
    <col min="13454" max="13454" width="7.5703125" style="29" customWidth="1"/>
    <col min="13455" max="13455" width="9" style="29" customWidth="1"/>
    <col min="13456" max="13458" width="9.140625" style="29" customWidth="1"/>
    <col min="13459" max="13464" width="0" style="29" hidden="1" customWidth="1"/>
    <col min="13465" max="13695" width="9.140625" style="29"/>
    <col min="13696" max="13696" width="7.85546875" style="29" customWidth="1"/>
    <col min="13697" max="13697" width="57.85546875" style="29" customWidth="1"/>
    <col min="13698" max="13698" width="10.140625" style="29" customWidth="1"/>
    <col min="13699" max="13699" width="12.28515625" style="29" customWidth="1"/>
    <col min="13700" max="13702" width="0" style="29" hidden="1" customWidth="1"/>
    <col min="13703" max="13703" width="9.7109375" style="29" customWidth="1"/>
    <col min="13704" max="13705" width="10.7109375" style="29" customWidth="1"/>
    <col min="13706" max="13706" width="11.85546875" style="29" customWidth="1"/>
    <col min="13707" max="13707" width="0" style="29" hidden="1" customWidth="1"/>
    <col min="13708" max="13708" width="9.140625" style="29" customWidth="1"/>
    <col min="13709" max="13709" width="8" style="29" customWidth="1"/>
    <col min="13710" max="13710" width="7.5703125" style="29" customWidth="1"/>
    <col min="13711" max="13711" width="9" style="29" customWidth="1"/>
    <col min="13712" max="13714" width="9.140625" style="29" customWidth="1"/>
    <col min="13715" max="13720" width="0" style="29" hidden="1" customWidth="1"/>
    <col min="13721" max="13951" width="9.140625" style="29"/>
    <col min="13952" max="13952" width="7.85546875" style="29" customWidth="1"/>
    <col min="13953" max="13953" width="57.85546875" style="29" customWidth="1"/>
    <col min="13954" max="13954" width="10.140625" style="29" customWidth="1"/>
    <col min="13955" max="13955" width="12.28515625" style="29" customWidth="1"/>
    <col min="13956" max="13958" width="0" style="29" hidden="1" customWidth="1"/>
    <col min="13959" max="13959" width="9.7109375" style="29" customWidth="1"/>
    <col min="13960" max="13961" width="10.7109375" style="29" customWidth="1"/>
    <col min="13962" max="13962" width="11.85546875" style="29" customWidth="1"/>
    <col min="13963" max="13963" width="0" style="29" hidden="1" customWidth="1"/>
    <col min="13964" max="13964" width="9.140625" style="29" customWidth="1"/>
    <col min="13965" max="13965" width="8" style="29" customWidth="1"/>
    <col min="13966" max="13966" width="7.5703125" style="29" customWidth="1"/>
    <col min="13967" max="13967" width="9" style="29" customWidth="1"/>
    <col min="13968" max="13970" width="9.140625" style="29" customWidth="1"/>
    <col min="13971" max="13976" width="0" style="29" hidden="1" customWidth="1"/>
    <col min="13977" max="14207" width="9.140625" style="29"/>
    <col min="14208" max="14208" width="7.85546875" style="29" customWidth="1"/>
    <col min="14209" max="14209" width="57.85546875" style="29" customWidth="1"/>
    <col min="14210" max="14210" width="10.140625" style="29" customWidth="1"/>
    <col min="14211" max="14211" width="12.28515625" style="29" customWidth="1"/>
    <col min="14212" max="14214" width="0" style="29" hidden="1" customWidth="1"/>
    <col min="14215" max="14215" width="9.7109375" style="29" customWidth="1"/>
    <col min="14216" max="14217" width="10.7109375" style="29" customWidth="1"/>
    <col min="14218" max="14218" width="11.85546875" style="29" customWidth="1"/>
    <col min="14219" max="14219" width="0" style="29" hidden="1" customWidth="1"/>
    <col min="14220" max="14220" width="9.140625" style="29" customWidth="1"/>
    <col min="14221" max="14221" width="8" style="29" customWidth="1"/>
    <col min="14222" max="14222" width="7.5703125" style="29" customWidth="1"/>
    <col min="14223" max="14223" width="9" style="29" customWidth="1"/>
    <col min="14224" max="14226" width="9.140625" style="29" customWidth="1"/>
    <col min="14227" max="14232" width="0" style="29" hidden="1" customWidth="1"/>
    <col min="14233" max="14463" width="9.140625" style="29"/>
    <col min="14464" max="14464" width="7.85546875" style="29" customWidth="1"/>
    <col min="14465" max="14465" width="57.85546875" style="29" customWidth="1"/>
    <col min="14466" max="14466" width="10.140625" style="29" customWidth="1"/>
    <col min="14467" max="14467" width="12.28515625" style="29" customWidth="1"/>
    <col min="14468" max="14470" width="0" style="29" hidden="1" customWidth="1"/>
    <col min="14471" max="14471" width="9.7109375" style="29" customWidth="1"/>
    <col min="14472" max="14473" width="10.7109375" style="29" customWidth="1"/>
    <col min="14474" max="14474" width="11.85546875" style="29" customWidth="1"/>
    <col min="14475" max="14475" width="0" style="29" hidden="1" customWidth="1"/>
    <col min="14476" max="14476" width="9.140625" style="29" customWidth="1"/>
    <col min="14477" max="14477" width="8" style="29" customWidth="1"/>
    <col min="14478" max="14478" width="7.5703125" style="29" customWidth="1"/>
    <col min="14479" max="14479" width="9" style="29" customWidth="1"/>
    <col min="14480" max="14482" width="9.140625" style="29" customWidth="1"/>
    <col min="14483" max="14488" width="0" style="29" hidden="1" customWidth="1"/>
    <col min="14489" max="14719" width="9.140625" style="29"/>
    <col min="14720" max="14720" width="7.85546875" style="29" customWidth="1"/>
    <col min="14721" max="14721" width="57.85546875" style="29" customWidth="1"/>
    <col min="14722" max="14722" width="10.140625" style="29" customWidth="1"/>
    <col min="14723" max="14723" width="12.28515625" style="29" customWidth="1"/>
    <col min="14724" max="14726" width="0" style="29" hidden="1" customWidth="1"/>
    <col min="14727" max="14727" width="9.7109375" style="29" customWidth="1"/>
    <col min="14728" max="14729" width="10.7109375" style="29" customWidth="1"/>
    <col min="14730" max="14730" width="11.85546875" style="29" customWidth="1"/>
    <col min="14731" max="14731" width="0" style="29" hidden="1" customWidth="1"/>
    <col min="14732" max="14732" width="9.140625" style="29" customWidth="1"/>
    <col min="14733" max="14733" width="8" style="29" customWidth="1"/>
    <col min="14734" max="14734" width="7.5703125" style="29" customWidth="1"/>
    <col min="14735" max="14735" width="9" style="29" customWidth="1"/>
    <col min="14736" max="14738" width="9.140625" style="29" customWidth="1"/>
    <col min="14739" max="14744" width="0" style="29" hidden="1" customWidth="1"/>
    <col min="14745" max="14975" width="9.140625" style="29"/>
    <col min="14976" max="14976" width="7.85546875" style="29" customWidth="1"/>
    <col min="14977" max="14977" width="57.85546875" style="29" customWidth="1"/>
    <col min="14978" max="14978" width="10.140625" style="29" customWidth="1"/>
    <col min="14979" max="14979" width="12.28515625" style="29" customWidth="1"/>
    <col min="14980" max="14982" width="0" style="29" hidden="1" customWidth="1"/>
    <col min="14983" max="14983" width="9.7109375" style="29" customWidth="1"/>
    <col min="14984" max="14985" width="10.7109375" style="29" customWidth="1"/>
    <col min="14986" max="14986" width="11.85546875" style="29" customWidth="1"/>
    <col min="14987" max="14987" width="0" style="29" hidden="1" customWidth="1"/>
    <col min="14988" max="14988" width="9.140625" style="29" customWidth="1"/>
    <col min="14989" max="14989" width="8" style="29" customWidth="1"/>
    <col min="14990" max="14990" width="7.5703125" style="29" customWidth="1"/>
    <col min="14991" max="14991" width="9" style="29" customWidth="1"/>
    <col min="14992" max="14994" width="9.140625" style="29" customWidth="1"/>
    <col min="14995" max="15000" width="0" style="29" hidden="1" customWidth="1"/>
    <col min="15001" max="15231" width="9.140625" style="29"/>
    <col min="15232" max="15232" width="7.85546875" style="29" customWidth="1"/>
    <col min="15233" max="15233" width="57.85546875" style="29" customWidth="1"/>
    <col min="15234" max="15234" width="10.140625" style="29" customWidth="1"/>
    <col min="15235" max="15235" width="12.28515625" style="29" customWidth="1"/>
    <col min="15236" max="15238" width="0" style="29" hidden="1" customWidth="1"/>
    <col min="15239" max="15239" width="9.7109375" style="29" customWidth="1"/>
    <col min="15240" max="15241" width="10.7109375" style="29" customWidth="1"/>
    <col min="15242" max="15242" width="11.85546875" style="29" customWidth="1"/>
    <col min="15243" max="15243" width="0" style="29" hidden="1" customWidth="1"/>
    <col min="15244" max="15244" width="9.140625" style="29" customWidth="1"/>
    <col min="15245" max="15245" width="8" style="29" customWidth="1"/>
    <col min="15246" max="15246" width="7.5703125" style="29" customWidth="1"/>
    <col min="15247" max="15247" width="9" style="29" customWidth="1"/>
    <col min="15248" max="15250" width="9.140625" style="29" customWidth="1"/>
    <col min="15251" max="15256" width="0" style="29" hidden="1" customWidth="1"/>
    <col min="15257" max="15487" width="9.140625" style="29"/>
    <col min="15488" max="15488" width="7.85546875" style="29" customWidth="1"/>
    <col min="15489" max="15489" width="57.85546875" style="29" customWidth="1"/>
    <col min="15490" max="15490" width="10.140625" style="29" customWidth="1"/>
    <col min="15491" max="15491" width="12.28515625" style="29" customWidth="1"/>
    <col min="15492" max="15494" width="0" style="29" hidden="1" customWidth="1"/>
    <col min="15495" max="15495" width="9.7109375" style="29" customWidth="1"/>
    <col min="15496" max="15497" width="10.7109375" style="29" customWidth="1"/>
    <col min="15498" max="15498" width="11.85546875" style="29" customWidth="1"/>
    <col min="15499" max="15499" width="0" style="29" hidden="1" customWidth="1"/>
    <col min="15500" max="15500" width="9.140625" style="29" customWidth="1"/>
    <col min="15501" max="15501" width="8" style="29" customWidth="1"/>
    <col min="15502" max="15502" width="7.5703125" style="29" customWidth="1"/>
    <col min="15503" max="15503" width="9" style="29" customWidth="1"/>
    <col min="15504" max="15506" width="9.140625" style="29" customWidth="1"/>
    <col min="15507" max="15512" width="0" style="29" hidden="1" customWidth="1"/>
    <col min="15513" max="15743" width="9.140625" style="29"/>
    <col min="15744" max="15744" width="7.85546875" style="29" customWidth="1"/>
    <col min="15745" max="15745" width="57.85546875" style="29" customWidth="1"/>
    <col min="15746" max="15746" width="10.140625" style="29" customWidth="1"/>
    <col min="15747" max="15747" width="12.28515625" style="29" customWidth="1"/>
    <col min="15748" max="15750" width="0" style="29" hidden="1" customWidth="1"/>
    <col min="15751" max="15751" width="9.7109375" style="29" customWidth="1"/>
    <col min="15752" max="15753" width="10.7109375" style="29" customWidth="1"/>
    <col min="15754" max="15754" width="11.85546875" style="29" customWidth="1"/>
    <col min="15755" max="15755" width="0" style="29" hidden="1" customWidth="1"/>
    <col min="15756" max="15756" width="9.140625" style="29" customWidth="1"/>
    <col min="15757" max="15757" width="8" style="29" customWidth="1"/>
    <col min="15758" max="15758" width="7.5703125" style="29" customWidth="1"/>
    <col min="15759" max="15759" width="9" style="29" customWidth="1"/>
    <col min="15760" max="15762" width="9.140625" style="29" customWidth="1"/>
    <col min="15763" max="15768" width="0" style="29" hidden="1" customWidth="1"/>
    <col min="15769" max="15999" width="9.140625" style="29"/>
    <col min="16000" max="16000" width="7.85546875" style="29" customWidth="1"/>
    <col min="16001" max="16001" width="57.85546875" style="29" customWidth="1"/>
    <col min="16002" max="16002" width="10.140625" style="29" customWidth="1"/>
    <col min="16003" max="16003" width="12.28515625" style="29" customWidth="1"/>
    <col min="16004" max="16006" width="0" style="29" hidden="1" customWidth="1"/>
    <col min="16007" max="16007" width="9.7109375" style="29" customWidth="1"/>
    <col min="16008" max="16009" width="10.7109375" style="29" customWidth="1"/>
    <col min="16010" max="16010" width="11.85546875" style="29" customWidth="1"/>
    <col min="16011" max="16011" width="0" style="29" hidden="1" customWidth="1"/>
    <col min="16012" max="16012" width="9.140625" style="29" customWidth="1"/>
    <col min="16013" max="16013" width="8" style="29" customWidth="1"/>
    <col min="16014" max="16014" width="7.5703125" style="29" customWidth="1"/>
    <col min="16015" max="16015" width="9" style="29" customWidth="1"/>
    <col min="16016" max="16018" width="9.140625" style="29" customWidth="1"/>
    <col min="16019" max="16024" width="0" style="29" hidden="1" customWidth="1"/>
    <col min="16025" max="16384" width="9.140625" style="29"/>
  </cols>
  <sheetData>
    <row r="2" spans="1:8" x14ac:dyDescent="0.25">
      <c r="A2" s="139" t="s">
        <v>75</v>
      </c>
      <c r="B2" s="139"/>
      <c r="C2" s="139"/>
      <c r="D2" s="139"/>
      <c r="E2" s="139"/>
      <c r="F2" s="139"/>
      <c r="G2" s="139"/>
      <c r="H2" s="139"/>
    </row>
    <row r="3" spans="1:8" ht="15" x14ac:dyDescent="0.25">
      <c r="A3" s="27"/>
      <c r="B3" s="27"/>
      <c r="C3" s="27"/>
      <c r="D3" s="27"/>
      <c r="E3" s="27"/>
      <c r="F3" s="27"/>
      <c r="G3" s="27"/>
    </row>
    <row r="4" spans="1:8" x14ac:dyDescent="0.25">
      <c r="A4" s="85" t="s">
        <v>1</v>
      </c>
      <c r="B4" s="88"/>
      <c r="C4" s="89"/>
      <c r="D4" s="1"/>
      <c r="E4" s="2"/>
      <c r="F4" s="3"/>
      <c r="G4" s="28"/>
      <c r="H4" s="85" t="s">
        <v>0</v>
      </c>
    </row>
    <row r="5" spans="1:8" x14ac:dyDescent="0.25">
      <c r="A5" s="86"/>
      <c r="B5" s="98" t="s">
        <v>2</v>
      </c>
      <c r="C5" s="99"/>
      <c r="D5" s="102" t="s">
        <v>3</v>
      </c>
      <c r="E5" s="103"/>
      <c r="F5" s="104"/>
      <c r="G5" s="105" t="s">
        <v>4</v>
      </c>
      <c r="H5" s="86"/>
    </row>
    <row r="6" spans="1:8" ht="15" x14ac:dyDescent="0.25">
      <c r="A6" s="86"/>
      <c r="B6" s="98"/>
      <c r="C6" s="99"/>
      <c r="D6" s="108" t="s">
        <v>5</v>
      </c>
      <c r="E6" s="108" t="s">
        <v>6</v>
      </c>
      <c r="F6" s="108" t="s">
        <v>7</v>
      </c>
      <c r="G6" s="106"/>
      <c r="H6" s="86"/>
    </row>
    <row r="7" spans="1:8" ht="15" x14ac:dyDescent="0.25">
      <c r="A7" s="86"/>
      <c r="B7" s="98"/>
      <c r="C7" s="99"/>
      <c r="D7" s="109"/>
      <c r="E7" s="109"/>
      <c r="F7" s="109"/>
      <c r="G7" s="106"/>
      <c r="H7" s="86"/>
    </row>
    <row r="8" spans="1:8" ht="15" x14ac:dyDescent="0.25">
      <c r="A8" s="87"/>
      <c r="B8" s="100"/>
      <c r="C8" s="101"/>
      <c r="D8" s="110"/>
      <c r="E8" s="110"/>
      <c r="F8" s="110"/>
      <c r="G8" s="107"/>
      <c r="H8" s="87"/>
    </row>
    <row r="9" spans="1:8" ht="27" customHeight="1" x14ac:dyDescent="0.25">
      <c r="A9" s="80" t="s">
        <v>32</v>
      </c>
      <c r="B9" s="81"/>
      <c r="C9" s="81"/>
      <c r="D9" s="81"/>
      <c r="E9" s="81"/>
      <c r="F9" s="81"/>
      <c r="G9" s="82"/>
      <c r="H9" s="58"/>
    </row>
    <row r="10" spans="1:8" ht="23.25" customHeight="1" x14ac:dyDescent="0.25">
      <c r="A10" s="80" t="s">
        <v>35</v>
      </c>
      <c r="B10" s="81"/>
      <c r="C10" s="82"/>
      <c r="D10" s="4"/>
      <c r="E10" s="4"/>
      <c r="F10" s="4"/>
      <c r="G10" s="4"/>
      <c r="H10" s="58"/>
    </row>
    <row r="11" spans="1:8" ht="18.75" x14ac:dyDescent="0.25">
      <c r="A11" s="59" t="s">
        <v>76</v>
      </c>
      <c r="B11" s="121" t="s">
        <v>77</v>
      </c>
      <c r="C11" s="116"/>
      <c r="D11" s="21">
        <v>13.32</v>
      </c>
      <c r="E11" s="21">
        <v>13.8</v>
      </c>
      <c r="F11" s="21">
        <v>58.3</v>
      </c>
      <c r="G11" s="21">
        <v>336.8</v>
      </c>
      <c r="H11" s="26">
        <v>366</v>
      </c>
    </row>
    <row r="12" spans="1:8" ht="18.75" x14ac:dyDescent="0.3">
      <c r="A12" s="46" t="s">
        <v>66</v>
      </c>
      <c r="B12" s="77">
        <v>50</v>
      </c>
      <c r="C12" s="78"/>
      <c r="D12" s="7">
        <v>2.42</v>
      </c>
      <c r="E12" s="7">
        <v>2.5099999999999998</v>
      </c>
      <c r="F12" s="7">
        <v>16.03</v>
      </c>
      <c r="G12" s="7">
        <v>37.22</v>
      </c>
      <c r="H12" s="20">
        <v>428</v>
      </c>
    </row>
    <row r="13" spans="1:8" ht="18.75" x14ac:dyDescent="0.3">
      <c r="A13" s="46" t="s">
        <v>9</v>
      </c>
      <c r="B13" s="83">
        <v>200</v>
      </c>
      <c r="C13" s="84"/>
      <c r="D13" s="7">
        <v>0.17</v>
      </c>
      <c r="E13" s="7">
        <v>0.04</v>
      </c>
      <c r="F13" s="7">
        <v>9.9700000000000006</v>
      </c>
      <c r="G13" s="7">
        <v>40.56</v>
      </c>
      <c r="H13" s="20">
        <v>376</v>
      </c>
    </row>
    <row r="14" spans="1:8" s="37" customFormat="1" x14ac:dyDescent="0.25">
      <c r="A14" s="9" t="s">
        <v>10</v>
      </c>
      <c r="B14" s="73">
        <v>500</v>
      </c>
      <c r="C14" s="74"/>
      <c r="D14" s="10">
        <f>SUM(D11:D13)</f>
        <v>15.91</v>
      </c>
      <c r="E14" s="10">
        <f>SUM(E11:E13)</f>
        <v>16.350000000000001</v>
      </c>
      <c r="F14" s="10">
        <f>SUM(F11:F13)</f>
        <v>84.3</v>
      </c>
      <c r="G14" s="10">
        <f>SUM(G11:G13)</f>
        <v>414.58</v>
      </c>
      <c r="H14" s="25"/>
    </row>
    <row r="15" spans="1:8" ht="18.75" x14ac:dyDescent="0.25">
      <c r="A15" s="80" t="s">
        <v>34</v>
      </c>
      <c r="B15" s="81"/>
      <c r="C15" s="81"/>
      <c r="D15" s="81"/>
      <c r="E15" s="81"/>
      <c r="F15" s="81"/>
      <c r="G15" s="82"/>
      <c r="H15" s="58"/>
    </row>
    <row r="16" spans="1:8" ht="18.75" x14ac:dyDescent="0.25">
      <c r="A16" s="80" t="s">
        <v>35</v>
      </c>
      <c r="B16" s="81"/>
      <c r="C16" s="82"/>
      <c r="D16" s="4"/>
      <c r="E16" s="4"/>
      <c r="F16" s="4"/>
      <c r="G16" s="4"/>
      <c r="H16" s="58"/>
    </row>
    <row r="17" spans="1:8" ht="18.75" x14ac:dyDescent="0.3">
      <c r="A17" s="5" t="s">
        <v>31</v>
      </c>
      <c r="B17" s="83">
        <v>150</v>
      </c>
      <c r="C17" s="84"/>
      <c r="D17" s="7">
        <v>6.2</v>
      </c>
      <c r="E17" s="7">
        <v>9.9</v>
      </c>
      <c r="F17" s="7">
        <v>19.2</v>
      </c>
      <c r="G17" s="7">
        <v>189.4</v>
      </c>
      <c r="H17" s="20">
        <v>334</v>
      </c>
    </row>
    <row r="18" spans="1:8" ht="37.5" x14ac:dyDescent="0.3">
      <c r="A18" s="5" t="s">
        <v>30</v>
      </c>
      <c r="B18" s="83">
        <v>110</v>
      </c>
      <c r="C18" s="84"/>
      <c r="D18" s="14">
        <v>7.081818181818182</v>
      </c>
      <c r="E18" s="14">
        <v>11.6454545454545</v>
      </c>
      <c r="F18" s="14">
        <v>12.727272727272727</v>
      </c>
      <c r="G18" s="14">
        <v>183.69</v>
      </c>
      <c r="H18" s="20">
        <v>128</v>
      </c>
    </row>
    <row r="19" spans="1:8" ht="18.75" x14ac:dyDescent="0.3">
      <c r="A19" s="46" t="s">
        <v>15</v>
      </c>
      <c r="B19" s="77">
        <v>40</v>
      </c>
      <c r="C19" s="78"/>
      <c r="D19" s="7">
        <v>3</v>
      </c>
      <c r="E19" s="7">
        <v>0.29600000000000004</v>
      </c>
      <c r="F19" s="7">
        <v>19.399999999999999</v>
      </c>
      <c r="G19" s="7">
        <v>92.4</v>
      </c>
      <c r="H19" s="20" t="s">
        <v>8</v>
      </c>
    </row>
    <row r="20" spans="1:8" ht="18.75" x14ac:dyDescent="0.3">
      <c r="A20" s="17" t="s">
        <v>18</v>
      </c>
      <c r="B20" s="77">
        <v>200</v>
      </c>
      <c r="C20" s="78"/>
      <c r="D20" s="7">
        <v>0.26</v>
      </c>
      <c r="E20" s="7">
        <v>0.05</v>
      </c>
      <c r="F20" s="7">
        <v>12.26</v>
      </c>
      <c r="G20" s="7">
        <v>49.72</v>
      </c>
      <c r="H20" s="20">
        <v>377</v>
      </c>
    </row>
    <row r="21" spans="1:8" s="37" customFormat="1" x14ac:dyDescent="0.25">
      <c r="A21" s="9" t="s">
        <v>10</v>
      </c>
      <c r="B21" s="73">
        <f>SUM(B17:C20)</f>
        <v>500</v>
      </c>
      <c r="C21" s="74"/>
      <c r="D21" s="10">
        <f>SUM(D17:D20)</f>
        <v>16.541818181818183</v>
      </c>
      <c r="E21" s="10">
        <f>SUM(E17:E20)</f>
        <v>21.891454545454501</v>
      </c>
      <c r="F21" s="10">
        <f>SUM(F17:F20)</f>
        <v>63.587272727272726</v>
      </c>
      <c r="G21" s="10">
        <f>SUM(G17:G20)</f>
        <v>515.21</v>
      </c>
      <c r="H21" s="25"/>
    </row>
    <row r="22" spans="1:8" ht="18.75" x14ac:dyDescent="0.25">
      <c r="A22" s="80" t="s">
        <v>36</v>
      </c>
      <c r="B22" s="81"/>
      <c r="C22" s="81"/>
      <c r="D22" s="81"/>
      <c r="E22" s="81"/>
      <c r="F22" s="81"/>
      <c r="G22" s="82"/>
      <c r="H22" s="58"/>
    </row>
    <row r="23" spans="1:8" ht="18.75" x14ac:dyDescent="0.25">
      <c r="A23" s="80" t="s">
        <v>35</v>
      </c>
      <c r="B23" s="81"/>
      <c r="C23" s="82"/>
      <c r="D23" s="4"/>
      <c r="E23" s="4"/>
      <c r="F23" s="4"/>
      <c r="G23" s="4"/>
      <c r="H23" s="58"/>
    </row>
    <row r="24" spans="1:8" ht="18.75" x14ac:dyDescent="0.3">
      <c r="A24" s="5" t="s">
        <v>58</v>
      </c>
      <c r="B24" s="121" t="s">
        <v>57</v>
      </c>
      <c r="C24" s="116"/>
      <c r="D24" s="16">
        <f>10.6-2.76-2</f>
        <v>5.84</v>
      </c>
      <c r="E24" s="16">
        <f>3.9+2+1.1</f>
        <v>7</v>
      </c>
      <c r="F24" s="16">
        <f>72.5-13+2.56-8</f>
        <v>54.06</v>
      </c>
      <c r="G24" s="16">
        <f>302.6-0.36</f>
        <v>302.24</v>
      </c>
      <c r="H24" s="20">
        <v>175</v>
      </c>
    </row>
    <row r="25" spans="1:8" ht="18.75" x14ac:dyDescent="0.3">
      <c r="A25" s="46" t="s">
        <v>80</v>
      </c>
      <c r="B25" s="60">
        <v>100</v>
      </c>
      <c r="C25" s="60">
        <v>30</v>
      </c>
      <c r="D25" s="7">
        <v>5.81</v>
      </c>
      <c r="E25" s="7">
        <v>8.1</v>
      </c>
      <c r="F25" s="7">
        <v>74.62</v>
      </c>
      <c r="G25" s="7">
        <v>394.64</v>
      </c>
      <c r="H25" s="20">
        <v>429</v>
      </c>
    </row>
    <row r="26" spans="1:8" ht="18.75" x14ac:dyDescent="0.3">
      <c r="A26" s="46" t="s">
        <v>70</v>
      </c>
      <c r="B26" s="75" t="s">
        <v>57</v>
      </c>
      <c r="C26" s="76"/>
      <c r="D26" s="7">
        <v>1.7</v>
      </c>
      <c r="E26" s="7">
        <v>1.3</v>
      </c>
      <c r="F26" s="7">
        <v>17.399999999999999</v>
      </c>
      <c r="G26" s="7">
        <v>88</v>
      </c>
      <c r="H26" s="20" t="s">
        <v>64</v>
      </c>
    </row>
    <row r="27" spans="1:8" s="37" customFormat="1" x14ac:dyDescent="0.25">
      <c r="A27" s="9" t="s">
        <v>10</v>
      </c>
      <c r="B27" s="10">
        <v>500</v>
      </c>
      <c r="C27" s="10">
        <v>430</v>
      </c>
      <c r="D27" s="10">
        <f>SUM(D24:D26)</f>
        <v>13.349999999999998</v>
      </c>
      <c r="E27" s="10">
        <f>SUM(E24:E26)</f>
        <v>16.399999999999999</v>
      </c>
      <c r="F27" s="10">
        <f>SUM(F24:F26)</f>
        <v>146.08000000000001</v>
      </c>
      <c r="G27" s="10">
        <f>SUM(G24:G26)</f>
        <v>784.88</v>
      </c>
      <c r="H27" s="25"/>
    </row>
    <row r="28" spans="1:8" ht="18.75" x14ac:dyDescent="0.25">
      <c r="A28" s="80" t="s">
        <v>37</v>
      </c>
      <c r="B28" s="81"/>
      <c r="C28" s="81"/>
      <c r="D28" s="81"/>
      <c r="E28" s="81"/>
      <c r="F28" s="81"/>
      <c r="G28" s="82"/>
      <c r="H28" s="58"/>
    </row>
    <row r="29" spans="1:8" ht="18.75" x14ac:dyDescent="0.25">
      <c r="A29" s="43" t="s">
        <v>35</v>
      </c>
      <c r="B29" s="80"/>
      <c r="C29" s="82"/>
      <c r="D29" s="4"/>
      <c r="E29" s="4"/>
      <c r="F29" s="4"/>
      <c r="G29" s="4"/>
      <c r="H29" s="58"/>
    </row>
    <row r="30" spans="1:8" ht="18.75" x14ac:dyDescent="0.3">
      <c r="A30" s="47" t="s">
        <v>51</v>
      </c>
      <c r="B30" s="127">
        <v>150</v>
      </c>
      <c r="C30" s="128"/>
      <c r="D30" s="18">
        <v>3.8</v>
      </c>
      <c r="E30" s="18">
        <v>6.6</v>
      </c>
      <c r="F30" s="18">
        <v>30.1</v>
      </c>
      <c r="G30" s="18">
        <v>194.6</v>
      </c>
      <c r="H30" s="20">
        <v>234</v>
      </c>
    </row>
    <row r="31" spans="1:8" ht="18.75" x14ac:dyDescent="0.3">
      <c r="A31" s="17" t="s">
        <v>81</v>
      </c>
      <c r="B31" s="133">
        <v>100</v>
      </c>
      <c r="C31" s="134"/>
      <c r="D31" s="39">
        <v>2.6</v>
      </c>
      <c r="E31" s="39">
        <v>2.7</v>
      </c>
      <c r="F31" s="39">
        <v>0</v>
      </c>
      <c r="G31" s="39">
        <v>34.6</v>
      </c>
      <c r="H31" s="20" t="s">
        <v>59</v>
      </c>
    </row>
    <row r="32" spans="1:8" ht="18.75" x14ac:dyDescent="0.3">
      <c r="A32" s="46" t="s">
        <v>72</v>
      </c>
      <c r="B32" s="77">
        <v>50</v>
      </c>
      <c r="C32" s="78"/>
      <c r="D32" s="7">
        <v>2.42</v>
      </c>
      <c r="E32" s="7">
        <v>2.5099999999999998</v>
      </c>
      <c r="F32" s="7">
        <v>16.03</v>
      </c>
      <c r="G32" s="7">
        <v>37.22</v>
      </c>
      <c r="H32" s="20">
        <v>428</v>
      </c>
    </row>
    <row r="33" spans="1:8" ht="18.75" x14ac:dyDescent="0.3">
      <c r="A33" s="46" t="s">
        <v>9</v>
      </c>
      <c r="B33" s="111">
        <v>200</v>
      </c>
      <c r="C33" s="112"/>
      <c r="D33" s="7">
        <v>0.17</v>
      </c>
      <c r="E33" s="7">
        <v>0.04</v>
      </c>
      <c r="F33" s="7">
        <v>9.9700000000000006</v>
      </c>
      <c r="G33" s="7">
        <v>40.56</v>
      </c>
      <c r="H33" s="20">
        <v>376</v>
      </c>
    </row>
    <row r="34" spans="1:8" s="31" customFormat="1" x14ac:dyDescent="0.25">
      <c r="A34" s="9" t="s">
        <v>10</v>
      </c>
      <c r="B34" s="113">
        <v>500</v>
      </c>
      <c r="C34" s="114"/>
      <c r="D34" s="10">
        <f>SUM(D30:D33)</f>
        <v>8.99</v>
      </c>
      <c r="E34" s="10">
        <f>SUM(E30:E33)</f>
        <v>11.85</v>
      </c>
      <c r="F34" s="10">
        <f>SUM(F30:F33)</f>
        <v>56.1</v>
      </c>
      <c r="G34" s="10">
        <f>SUM(G30:G33)</f>
        <v>306.97999999999996</v>
      </c>
      <c r="H34" s="25"/>
    </row>
    <row r="35" spans="1:8" ht="18.75" x14ac:dyDescent="0.25">
      <c r="A35" s="80" t="s">
        <v>38</v>
      </c>
      <c r="B35" s="81"/>
      <c r="C35" s="81"/>
      <c r="D35" s="81"/>
      <c r="E35" s="81"/>
      <c r="F35" s="81"/>
      <c r="G35" s="82"/>
      <c r="H35" s="58"/>
    </row>
    <row r="36" spans="1:8" ht="18.75" x14ac:dyDescent="0.25">
      <c r="A36" s="80" t="s">
        <v>35</v>
      </c>
      <c r="B36" s="81"/>
      <c r="C36" s="82"/>
      <c r="D36" s="4"/>
      <c r="E36" s="4"/>
      <c r="F36" s="4"/>
      <c r="G36" s="4"/>
      <c r="H36" s="58"/>
    </row>
    <row r="37" spans="1:8" ht="24" customHeight="1" x14ac:dyDescent="0.3">
      <c r="A37" s="5" t="s">
        <v>31</v>
      </c>
      <c r="B37" s="126">
        <v>150</v>
      </c>
      <c r="C37" s="126"/>
      <c r="D37" s="7">
        <v>6.2</v>
      </c>
      <c r="E37" s="7">
        <v>9.9</v>
      </c>
      <c r="F37" s="7">
        <v>19.2</v>
      </c>
      <c r="G37" s="7">
        <v>189.4</v>
      </c>
      <c r="H37" s="20">
        <v>334</v>
      </c>
    </row>
    <row r="38" spans="1:8" ht="35.25" customHeight="1" x14ac:dyDescent="0.3">
      <c r="A38" s="5" t="s">
        <v>30</v>
      </c>
      <c r="B38" s="83">
        <v>110</v>
      </c>
      <c r="C38" s="84"/>
      <c r="D38" s="14">
        <v>7.081818181818182</v>
      </c>
      <c r="E38" s="14">
        <v>11.6454545454545</v>
      </c>
      <c r="F38" s="14">
        <v>12.727272727272727</v>
      </c>
      <c r="G38" s="14">
        <v>183.69</v>
      </c>
      <c r="H38" s="20">
        <v>128</v>
      </c>
    </row>
    <row r="39" spans="1:8" ht="21" customHeight="1" x14ac:dyDescent="0.3">
      <c r="A39" s="46" t="s">
        <v>72</v>
      </c>
      <c r="B39" s="77">
        <v>50</v>
      </c>
      <c r="C39" s="78"/>
      <c r="D39" s="7">
        <v>2.42</v>
      </c>
      <c r="E39" s="7">
        <v>2.5099999999999998</v>
      </c>
      <c r="F39" s="7">
        <v>16.03</v>
      </c>
      <c r="G39" s="7">
        <v>37.22</v>
      </c>
      <c r="H39" s="20">
        <v>428</v>
      </c>
    </row>
    <row r="40" spans="1:8" ht="22.5" customHeight="1" x14ac:dyDescent="0.3">
      <c r="A40" s="17" t="s">
        <v>18</v>
      </c>
      <c r="B40" s="77">
        <v>200</v>
      </c>
      <c r="C40" s="78"/>
      <c r="D40" s="7">
        <v>0.26</v>
      </c>
      <c r="E40" s="7">
        <v>0.05</v>
      </c>
      <c r="F40" s="7">
        <v>12.26</v>
      </c>
      <c r="G40" s="7">
        <v>49.72</v>
      </c>
      <c r="H40" s="20">
        <v>377</v>
      </c>
    </row>
    <row r="41" spans="1:8" s="31" customFormat="1" x14ac:dyDescent="0.25">
      <c r="A41" s="9" t="s">
        <v>10</v>
      </c>
      <c r="B41" s="73">
        <v>510</v>
      </c>
      <c r="C41" s="74"/>
      <c r="D41" s="4">
        <f>SUM(D37:D40)</f>
        <v>15.961818181818181</v>
      </c>
      <c r="E41" s="4">
        <f>SUM(E37:E40)</f>
        <v>24.105454545454503</v>
      </c>
      <c r="F41" s="4">
        <f>SUM(F37:F40)</f>
        <v>60.217272727272722</v>
      </c>
      <c r="G41" s="4">
        <f>SUM(G37:G40)</f>
        <v>460.03000000000009</v>
      </c>
      <c r="H41" s="25"/>
    </row>
    <row r="42" spans="1:8" ht="18.75" x14ac:dyDescent="0.25">
      <c r="A42" s="80" t="s">
        <v>39</v>
      </c>
      <c r="B42" s="81"/>
      <c r="C42" s="81"/>
      <c r="D42" s="81"/>
      <c r="E42" s="81"/>
      <c r="F42" s="81"/>
      <c r="G42" s="82"/>
      <c r="H42" s="58"/>
    </row>
    <row r="43" spans="1:8" ht="18.75" x14ac:dyDescent="0.25">
      <c r="A43" s="80" t="s">
        <v>35</v>
      </c>
      <c r="B43" s="81"/>
      <c r="C43" s="82"/>
      <c r="D43" s="4"/>
      <c r="E43" s="4"/>
      <c r="F43" s="4"/>
      <c r="G43" s="4"/>
      <c r="H43" s="58"/>
    </row>
    <row r="44" spans="1:8" ht="18.75" x14ac:dyDescent="0.3">
      <c r="A44" s="12" t="s">
        <v>73</v>
      </c>
      <c r="B44" s="121" t="s">
        <v>57</v>
      </c>
      <c r="C44" s="116"/>
      <c r="D44" s="18">
        <f>122/1000*200</f>
        <v>24.4</v>
      </c>
      <c r="E44" s="18">
        <f>78.4/1000*200</f>
        <v>15.680000000000001</v>
      </c>
      <c r="F44" s="18">
        <f>226.3/1000*200</f>
        <v>45.26</v>
      </c>
      <c r="G44" s="18">
        <f>2095/1000*200</f>
        <v>419.00000000000006</v>
      </c>
      <c r="H44" s="20" t="s">
        <v>63</v>
      </c>
    </row>
    <row r="45" spans="1:8" ht="18.75" x14ac:dyDescent="0.3">
      <c r="A45" s="17" t="s">
        <v>74</v>
      </c>
      <c r="B45" s="129">
        <v>100</v>
      </c>
      <c r="C45" s="130"/>
      <c r="D45" s="7">
        <v>5.81</v>
      </c>
      <c r="E45" s="7">
        <v>8.1</v>
      </c>
      <c r="F45" s="7">
        <v>74.62</v>
      </c>
      <c r="G45" s="7">
        <v>394.64</v>
      </c>
      <c r="H45" s="20" t="s">
        <v>62</v>
      </c>
    </row>
    <row r="46" spans="1:8" ht="18.75" x14ac:dyDescent="0.3">
      <c r="A46" s="46" t="s">
        <v>9</v>
      </c>
      <c r="B46" s="83">
        <v>200</v>
      </c>
      <c r="C46" s="84"/>
      <c r="D46" s="7">
        <v>0.17</v>
      </c>
      <c r="E46" s="7">
        <v>0.04</v>
      </c>
      <c r="F46" s="7">
        <v>9.9700000000000006</v>
      </c>
      <c r="G46" s="7">
        <f>40.92-0.36</f>
        <v>40.56</v>
      </c>
      <c r="H46" s="20">
        <v>376</v>
      </c>
    </row>
    <row r="47" spans="1:8" s="31" customFormat="1" x14ac:dyDescent="0.25">
      <c r="A47" s="9" t="s">
        <v>10</v>
      </c>
      <c r="B47" s="73">
        <v>500</v>
      </c>
      <c r="C47" s="74"/>
      <c r="D47" s="4">
        <f>SUM(D44:D46)</f>
        <v>30.38</v>
      </c>
      <c r="E47" s="4">
        <f>SUM(E44:E46)</f>
        <v>23.82</v>
      </c>
      <c r="F47" s="4">
        <f>SUM(F44:F46)</f>
        <v>129.85</v>
      </c>
      <c r="G47" s="4">
        <f>SUM(G44:G46)</f>
        <v>854.2</v>
      </c>
      <c r="H47" s="25"/>
    </row>
    <row r="48" spans="1:8" ht="18.75" x14ac:dyDescent="0.25">
      <c r="A48" s="80" t="s">
        <v>40</v>
      </c>
      <c r="B48" s="81"/>
      <c r="C48" s="81"/>
      <c r="D48" s="81"/>
      <c r="E48" s="81"/>
      <c r="F48" s="81"/>
      <c r="G48" s="81"/>
      <c r="H48" s="82"/>
    </row>
    <row r="49" spans="1:8" ht="18.75" x14ac:dyDescent="0.25">
      <c r="A49" s="80" t="s">
        <v>35</v>
      </c>
      <c r="B49" s="81"/>
      <c r="C49" s="82"/>
      <c r="D49" s="4"/>
      <c r="E49" s="4"/>
      <c r="F49" s="4"/>
      <c r="G49" s="4"/>
      <c r="H49" s="58"/>
    </row>
    <row r="50" spans="1:8" ht="18.75" x14ac:dyDescent="0.3">
      <c r="A50" s="5" t="s">
        <v>25</v>
      </c>
      <c r="B50" s="92">
        <v>150</v>
      </c>
      <c r="C50" s="93"/>
      <c r="D50" s="18">
        <v>2.8</v>
      </c>
      <c r="E50" s="18">
        <v>7.6</v>
      </c>
      <c r="F50" s="18">
        <v>15.6</v>
      </c>
      <c r="G50" s="18">
        <v>142.80000000000001</v>
      </c>
      <c r="H50" s="20">
        <v>105</v>
      </c>
    </row>
    <row r="51" spans="1:8" ht="37.5" x14ac:dyDescent="0.3">
      <c r="A51" s="5" t="s">
        <v>68</v>
      </c>
      <c r="B51" s="83">
        <v>110</v>
      </c>
      <c r="C51" s="84"/>
      <c r="D51" s="14">
        <v>10.44</v>
      </c>
      <c r="E51" s="14">
        <v>7.0299999999999994</v>
      </c>
      <c r="F51" s="14">
        <v>7.6999999999999993</v>
      </c>
      <c r="G51" s="14">
        <v>135.47</v>
      </c>
      <c r="H51" s="20" t="s">
        <v>69</v>
      </c>
    </row>
    <row r="52" spans="1:8" ht="18.75" x14ac:dyDescent="0.3">
      <c r="A52" s="46" t="s">
        <v>15</v>
      </c>
      <c r="B52" s="77">
        <v>40</v>
      </c>
      <c r="C52" s="78"/>
      <c r="D52" s="7">
        <v>3</v>
      </c>
      <c r="E52" s="7">
        <v>0.29600000000000004</v>
      </c>
      <c r="F52" s="7">
        <v>19.399999999999999</v>
      </c>
      <c r="G52" s="7">
        <v>92.4</v>
      </c>
      <c r="H52" s="20" t="s">
        <v>8</v>
      </c>
    </row>
    <row r="53" spans="1:8" ht="18.75" x14ac:dyDescent="0.3">
      <c r="A53" s="17" t="s">
        <v>18</v>
      </c>
      <c r="B53" s="75" t="s">
        <v>57</v>
      </c>
      <c r="C53" s="76"/>
      <c r="D53" s="7">
        <v>0.26</v>
      </c>
      <c r="E53" s="7">
        <v>0.05</v>
      </c>
      <c r="F53" s="7">
        <v>12.26</v>
      </c>
      <c r="G53" s="7">
        <v>49.72</v>
      </c>
      <c r="H53" s="20">
        <v>377</v>
      </c>
    </row>
    <row r="54" spans="1:8" x14ac:dyDescent="0.25">
      <c r="A54" s="9" t="s">
        <v>10</v>
      </c>
      <c r="B54" s="73">
        <v>500</v>
      </c>
      <c r="C54" s="74"/>
      <c r="D54" s="4">
        <f>SUM(D50:D53)</f>
        <v>16.5</v>
      </c>
      <c r="E54" s="4">
        <f>SUM(E50:E53)</f>
        <v>14.975999999999999</v>
      </c>
      <c r="F54" s="4">
        <f>SUM(F50:F53)</f>
        <v>54.959999999999994</v>
      </c>
      <c r="G54" s="4">
        <f>SUM(G50:G53)</f>
        <v>420.39</v>
      </c>
      <c r="H54" s="25"/>
    </row>
    <row r="55" spans="1:8" ht="18.75" x14ac:dyDescent="0.25">
      <c r="A55" s="80" t="s">
        <v>41</v>
      </c>
      <c r="B55" s="81"/>
      <c r="C55" s="81"/>
      <c r="D55" s="81"/>
      <c r="E55" s="81"/>
      <c r="F55" s="81"/>
      <c r="G55" s="82"/>
      <c r="H55" s="58"/>
    </row>
    <row r="56" spans="1:8" ht="25.5" customHeight="1" x14ac:dyDescent="0.25">
      <c r="A56" s="80" t="s">
        <v>35</v>
      </c>
      <c r="B56" s="81"/>
      <c r="C56" s="82"/>
      <c r="D56" s="4"/>
      <c r="E56" s="4"/>
      <c r="F56" s="4"/>
      <c r="G56" s="4"/>
      <c r="H56" s="58"/>
    </row>
    <row r="57" spans="1:8" ht="20.25" customHeight="1" x14ac:dyDescent="0.3">
      <c r="A57" s="5" t="s">
        <v>31</v>
      </c>
      <c r="B57" s="83">
        <v>150</v>
      </c>
      <c r="C57" s="84"/>
      <c r="D57" s="7">
        <v>6.2</v>
      </c>
      <c r="E57" s="7">
        <v>9.9</v>
      </c>
      <c r="F57" s="7">
        <v>19.2</v>
      </c>
      <c r="G57" s="7">
        <v>189.4</v>
      </c>
      <c r="H57" s="20">
        <v>334</v>
      </c>
    </row>
    <row r="58" spans="1:8" ht="19.5" customHeight="1" x14ac:dyDescent="0.3">
      <c r="A58" s="17" t="s">
        <v>82</v>
      </c>
      <c r="B58" s="133">
        <v>110</v>
      </c>
      <c r="C58" s="134"/>
      <c r="D58" s="39">
        <v>5.2</v>
      </c>
      <c r="E58" s="39">
        <v>5.4</v>
      </c>
      <c r="F58" s="39">
        <v>0</v>
      </c>
      <c r="G58" s="39">
        <v>69.2</v>
      </c>
      <c r="H58" s="20" t="s">
        <v>59</v>
      </c>
    </row>
    <row r="59" spans="1:8" ht="21" customHeight="1" x14ac:dyDescent="0.3">
      <c r="A59" s="46" t="s">
        <v>72</v>
      </c>
      <c r="B59" s="77">
        <v>50</v>
      </c>
      <c r="C59" s="78"/>
      <c r="D59" s="7">
        <v>2.42</v>
      </c>
      <c r="E59" s="7">
        <v>2.5099999999999998</v>
      </c>
      <c r="F59" s="7">
        <v>16.03</v>
      </c>
      <c r="G59" s="7">
        <v>37.22</v>
      </c>
      <c r="H59" s="20">
        <v>428</v>
      </c>
    </row>
    <row r="60" spans="1:8" ht="19.5" customHeight="1" x14ac:dyDescent="0.3">
      <c r="A60" s="46" t="s">
        <v>9</v>
      </c>
      <c r="B60" s="77">
        <v>200</v>
      </c>
      <c r="C60" s="78"/>
      <c r="D60" s="7">
        <v>0.17</v>
      </c>
      <c r="E60" s="7">
        <v>0.04</v>
      </c>
      <c r="F60" s="7">
        <v>9.9700000000000006</v>
      </c>
      <c r="G60" s="7">
        <v>40.56</v>
      </c>
      <c r="H60" s="20">
        <v>376</v>
      </c>
    </row>
    <row r="61" spans="1:8" x14ac:dyDescent="0.25">
      <c r="A61" s="9" t="s">
        <v>10</v>
      </c>
      <c r="B61" s="73">
        <v>510</v>
      </c>
      <c r="C61" s="74"/>
      <c r="D61" s="4">
        <f>SUM(D57:D60)</f>
        <v>13.99</v>
      </c>
      <c r="E61" s="4">
        <f>SUM(E57:E60)</f>
        <v>17.850000000000001</v>
      </c>
      <c r="F61" s="4">
        <f>SUM(F57:F60)</f>
        <v>45.2</v>
      </c>
      <c r="G61" s="4">
        <f>SUM(G57:G60)</f>
        <v>336.38000000000005</v>
      </c>
      <c r="H61" s="25"/>
    </row>
    <row r="62" spans="1:8" ht="21.75" customHeight="1" x14ac:dyDescent="0.25">
      <c r="A62" s="80" t="s">
        <v>42</v>
      </c>
      <c r="B62" s="81"/>
      <c r="C62" s="81"/>
      <c r="D62" s="81"/>
      <c r="E62" s="81"/>
      <c r="F62" s="81"/>
      <c r="G62" s="82"/>
      <c r="H62" s="58"/>
    </row>
    <row r="63" spans="1:8" ht="18.75" x14ac:dyDescent="0.25">
      <c r="A63" s="80" t="s">
        <v>35</v>
      </c>
      <c r="B63" s="81"/>
      <c r="C63" s="82"/>
      <c r="D63" s="4"/>
      <c r="E63" s="4"/>
      <c r="F63" s="4"/>
      <c r="G63" s="4"/>
      <c r="H63" s="58"/>
    </row>
    <row r="64" spans="1:8" ht="18.75" x14ac:dyDescent="0.3">
      <c r="A64" s="47" t="s">
        <v>51</v>
      </c>
      <c r="B64" s="127">
        <v>150</v>
      </c>
      <c r="C64" s="128"/>
      <c r="D64" s="18">
        <v>3.8</v>
      </c>
      <c r="E64" s="18">
        <v>6.6</v>
      </c>
      <c r="F64" s="18">
        <v>30.1</v>
      </c>
      <c r="G64" s="18">
        <v>191.6</v>
      </c>
      <c r="H64" s="20">
        <v>234</v>
      </c>
    </row>
    <row r="65" spans="1:8" ht="18.75" x14ac:dyDescent="0.3">
      <c r="A65" s="47" t="s">
        <v>19</v>
      </c>
      <c r="B65" s="117">
        <v>110</v>
      </c>
      <c r="C65" s="118"/>
      <c r="D65" s="18">
        <v>7.8090909090909086</v>
      </c>
      <c r="E65" s="18">
        <v>7.6999999999999993</v>
      </c>
      <c r="F65" s="18">
        <v>8.0909090909090917</v>
      </c>
      <c r="G65" s="18">
        <v>132.54</v>
      </c>
      <c r="H65" s="20" t="s">
        <v>28</v>
      </c>
    </row>
    <row r="66" spans="1:8" ht="18.75" x14ac:dyDescent="0.3">
      <c r="A66" s="46" t="s">
        <v>15</v>
      </c>
      <c r="B66" s="77">
        <v>40</v>
      </c>
      <c r="C66" s="78"/>
      <c r="D66" s="7">
        <v>3</v>
      </c>
      <c r="E66" s="7">
        <v>0.29600000000000004</v>
      </c>
      <c r="F66" s="7">
        <v>19.399999999999999</v>
      </c>
      <c r="G66" s="7">
        <v>92.4</v>
      </c>
      <c r="H66" s="20" t="s">
        <v>8</v>
      </c>
    </row>
    <row r="67" spans="1:8" ht="18.75" x14ac:dyDescent="0.3">
      <c r="A67" s="17" t="s">
        <v>18</v>
      </c>
      <c r="B67" s="77">
        <v>200</v>
      </c>
      <c r="C67" s="78"/>
      <c r="D67" s="7">
        <v>0.26</v>
      </c>
      <c r="E67" s="7">
        <v>0.05</v>
      </c>
      <c r="F67" s="7">
        <v>12.26</v>
      </c>
      <c r="G67" s="7">
        <v>49.72</v>
      </c>
      <c r="H67" s="20">
        <v>377</v>
      </c>
    </row>
    <row r="68" spans="1:8" x14ac:dyDescent="0.25">
      <c r="A68" s="9" t="s">
        <v>10</v>
      </c>
      <c r="B68" s="73">
        <f>SUM(B64:C67)</f>
        <v>500</v>
      </c>
      <c r="C68" s="74"/>
      <c r="D68" s="4">
        <f>SUM(D64:D67)</f>
        <v>14.869090909090909</v>
      </c>
      <c r="E68" s="4">
        <f>SUM(E64:E67)</f>
        <v>14.645999999999999</v>
      </c>
      <c r="F68" s="4">
        <f>SUM(F64:F67)</f>
        <v>69.850909090909099</v>
      </c>
      <c r="G68" s="4">
        <f>SUM(G64:G67)</f>
        <v>466.26</v>
      </c>
      <c r="H68" s="25"/>
    </row>
    <row r="69" spans="1:8" ht="18.75" x14ac:dyDescent="0.25">
      <c r="A69" s="80" t="s">
        <v>43</v>
      </c>
      <c r="B69" s="81"/>
      <c r="C69" s="81"/>
      <c r="D69" s="81"/>
      <c r="E69" s="81"/>
      <c r="F69" s="81"/>
      <c r="G69" s="81"/>
      <c r="H69" s="82"/>
    </row>
    <row r="70" spans="1:8" ht="18.75" x14ac:dyDescent="0.25">
      <c r="A70" s="57" t="s">
        <v>44</v>
      </c>
      <c r="B70" s="80"/>
      <c r="C70" s="82"/>
      <c r="D70" s="4"/>
      <c r="E70" s="4"/>
      <c r="F70" s="4"/>
      <c r="G70" s="4"/>
      <c r="H70" s="58"/>
    </row>
    <row r="71" spans="1:8" ht="18.75" x14ac:dyDescent="0.3">
      <c r="A71" s="46" t="s">
        <v>12</v>
      </c>
      <c r="B71" s="77">
        <v>110</v>
      </c>
      <c r="C71" s="78"/>
      <c r="D71" s="7">
        <v>8.5</v>
      </c>
      <c r="E71" s="7">
        <v>5.4545454545454497</v>
      </c>
      <c r="F71" s="7">
        <v>9.4545454545454994</v>
      </c>
      <c r="G71" s="7">
        <v>120.54</v>
      </c>
      <c r="H71" s="20" t="s">
        <v>27</v>
      </c>
    </row>
    <row r="72" spans="1:8" ht="18.75" x14ac:dyDescent="0.3">
      <c r="A72" s="46" t="s">
        <v>11</v>
      </c>
      <c r="B72" s="77">
        <v>150</v>
      </c>
      <c r="C72" s="78"/>
      <c r="D72" s="7">
        <v>4.9000000000000004</v>
      </c>
      <c r="E72" s="7">
        <v>9.6</v>
      </c>
      <c r="F72" s="7">
        <v>11.9</v>
      </c>
      <c r="G72" s="7">
        <v>152.9</v>
      </c>
      <c r="H72" s="20">
        <v>171</v>
      </c>
    </row>
    <row r="73" spans="1:8" ht="18.75" x14ac:dyDescent="0.3">
      <c r="A73" s="46" t="s">
        <v>15</v>
      </c>
      <c r="B73" s="77">
        <v>40</v>
      </c>
      <c r="C73" s="78"/>
      <c r="D73" s="7">
        <v>3</v>
      </c>
      <c r="E73" s="7">
        <v>0.29600000000000004</v>
      </c>
      <c r="F73" s="7">
        <v>19.399999999999999</v>
      </c>
      <c r="G73" s="7">
        <v>92.4</v>
      </c>
      <c r="H73" s="20" t="s">
        <v>8</v>
      </c>
    </row>
    <row r="74" spans="1:8" ht="18.75" x14ac:dyDescent="0.3">
      <c r="A74" s="46" t="s">
        <v>9</v>
      </c>
      <c r="B74" s="83">
        <v>200</v>
      </c>
      <c r="C74" s="84"/>
      <c r="D74" s="7">
        <v>0.17</v>
      </c>
      <c r="E74" s="7">
        <v>0.04</v>
      </c>
      <c r="F74" s="7">
        <v>9.9700000000000006</v>
      </c>
      <c r="G74" s="7">
        <v>40.56</v>
      </c>
      <c r="H74" s="20">
        <v>376</v>
      </c>
    </row>
    <row r="75" spans="1:8" x14ac:dyDescent="0.25">
      <c r="A75" s="9" t="s">
        <v>10</v>
      </c>
      <c r="B75" s="131">
        <v>500</v>
      </c>
      <c r="C75" s="132"/>
      <c r="D75" s="4">
        <f>SUM(D71:D74)</f>
        <v>16.57</v>
      </c>
      <c r="E75" s="4">
        <f>SUM(E71:E74)</f>
        <v>15.390545454545448</v>
      </c>
      <c r="F75" s="4">
        <f>SUM(F71:F74)</f>
        <v>50.724545454545499</v>
      </c>
      <c r="G75" s="4">
        <f>SUM(G71:G74)</f>
        <v>406.40000000000003</v>
      </c>
      <c r="H75" s="25"/>
    </row>
    <row r="91" spans="3:8" ht="15" x14ac:dyDescent="0.25">
      <c r="C91" s="29"/>
      <c r="D91" s="29"/>
      <c r="E91" s="29"/>
      <c r="F91" s="29"/>
      <c r="G91" s="29"/>
      <c r="H91" s="29"/>
    </row>
    <row r="92" spans="3:8" ht="15" x14ac:dyDescent="0.25">
      <c r="C92" s="29"/>
      <c r="D92" s="29"/>
      <c r="E92" s="29"/>
      <c r="F92" s="29"/>
      <c r="G92" s="29"/>
      <c r="H92" s="29"/>
    </row>
    <row r="101" spans="3:8" ht="15" x14ac:dyDescent="0.25">
      <c r="C101" s="29"/>
      <c r="D101" s="29"/>
      <c r="E101" s="29"/>
      <c r="F101" s="29"/>
      <c r="G101" s="29"/>
      <c r="H101" s="29"/>
    </row>
  </sheetData>
  <mergeCells count="75">
    <mergeCell ref="B50:C50"/>
    <mergeCell ref="B51:C51"/>
    <mergeCell ref="B65:C65"/>
    <mergeCell ref="A56:C56"/>
    <mergeCell ref="B57:C57"/>
    <mergeCell ref="B58:C58"/>
    <mergeCell ref="B59:C59"/>
    <mergeCell ref="B60:C60"/>
    <mergeCell ref="B61:C61"/>
    <mergeCell ref="A55:G55"/>
    <mergeCell ref="B53:C53"/>
    <mergeCell ref="B54:C54"/>
    <mergeCell ref="B52:C52"/>
    <mergeCell ref="B75:C75"/>
    <mergeCell ref="A69:H69"/>
    <mergeCell ref="B70:C70"/>
    <mergeCell ref="B67:C67"/>
    <mergeCell ref="A62:G62"/>
    <mergeCell ref="A63:C63"/>
    <mergeCell ref="B64:C64"/>
    <mergeCell ref="B66:C66"/>
    <mergeCell ref="B68:C68"/>
    <mergeCell ref="B72:C72"/>
    <mergeCell ref="B71:C71"/>
    <mergeCell ref="B74:C74"/>
    <mergeCell ref="B73:C73"/>
    <mergeCell ref="A49:C49"/>
    <mergeCell ref="A42:G42"/>
    <mergeCell ref="A43:C43"/>
    <mergeCell ref="B46:C46"/>
    <mergeCell ref="B45:C45"/>
    <mergeCell ref="B47:C47"/>
    <mergeCell ref="B44:C44"/>
    <mergeCell ref="A48:H48"/>
    <mergeCell ref="A36:C36"/>
    <mergeCell ref="B37:C37"/>
    <mergeCell ref="B40:C40"/>
    <mergeCell ref="B39:C39"/>
    <mergeCell ref="B41:C41"/>
    <mergeCell ref="B38:C38"/>
    <mergeCell ref="A35:G35"/>
    <mergeCell ref="B33:C33"/>
    <mergeCell ref="B34:C34"/>
    <mergeCell ref="A28:G28"/>
    <mergeCell ref="B29:C29"/>
    <mergeCell ref="B30:C30"/>
    <mergeCell ref="B31:C31"/>
    <mergeCell ref="B32:C32"/>
    <mergeCell ref="B26:C26"/>
    <mergeCell ref="A22:G22"/>
    <mergeCell ref="A23:C23"/>
    <mergeCell ref="B24:C24"/>
    <mergeCell ref="B19:C19"/>
    <mergeCell ref="B20:C20"/>
    <mergeCell ref="B21:C21"/>
    <mergeCell ref="A15:G15"/>
    <mergeCell ref="A16:C16"/>
    <mergeCell ref="B17:C17"/>
    <mergeCell ref="B18:C18"/>
    <mergeCell ref="B14:C14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9:G9"/>
    <mergeCell ref="A10:C10"/>
    <mergeCell ref="B11:C11"/>
    <mergeCell ref="B12:C12"/>
    <mergeCell ref="B13:C1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двух разовое 7-11лет</vt:lpstr>
      <vt:lpstr>ЗАВТРАК 5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2022-10-28T06:30:33Z</cp:lastPrinted>
  <dcterms:created xsi:type="dcterms:W3CDTF">2021-04-22T06:25:36Z</dcterms:created>
  <dcterms:modified xsi:type="dcterms:W3CDTF">2022-11-17T07:16:04Z</dcterms:modified>
</cp:coreProperties>
</file>