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1840" windowHeight="8910" firstSheet="1" activeTab="1"/>
  </bookViews>
  <sheets>
    <sheet name="ЗАВТРАК 5 КЛАСС" sheetId="4" state="hidden" r:id="rId1"/>
    <sheet name="платное" sheetId="7" r:id="rId2"/>
  </sheets>
  <definedNames>
    <definedName name="_xlnm._FilterDatabase" localSheetId="1" hidden="1">платное!$A$2:$WOC$266</definedName>
  </definedNames>
  <calcPr calcId="144525"/>
</workbook>
</file>

<file path=xl/calcChain.xml><?xml version="1.0" encoding="utf-8"?>
<calcChain xmlns="http://schemas.openxmlformats.org/spreadsheetml/2006/main">
  <c r="G204" i="7" l="1"/>
  <c r="F204" i="7"/>
  <c r="E204" i="7"/>
  <c r="D204" i="7"/>
  <c r="G161" i="7" l="1"/>
  <c r="F161" i="7"/>
  <c r="E161" i="7"/>
  <c r="D161" i="7"/>
  <c r="B78" i="7"/>
  <c r="G76" i="7"/>
  <c r="F76" i="7"/>
  <c r="E76" i="7"/>
  <c r="D76" i="7"/>
  <c r="G232" i="7" l="1"/>
  <c r="F232" i="7"/>
  <c r="E232" i="7"/>
  <c r="D232" i="7"/>
  <c r="E218" i="7" l="1"/>
  <c r="F218" i="7"/>
  <c r="G218" i="7"/>
  <c r="D218" i="7"/>
  <c r="B218" i="7"/>
  <c r="G198" i="7"/>
  <c r="F198" i="7"/>
  <c r="E198" i="7"/>
  <c r="D198" i="7"/>
  <c r="B198" i="7"/>
  <c r="G176" i="7"/>
  <c r="F176" i="7"/>
  <c r="E176" i="7"/>
  <c r="D176" i="7"/>
  <c r="B176" i="7"/>
  <c r="E150" i="7"/>
  <c r="F150" i="7"/>
  <c r="G150" i="7"/>
  <c r="D150" i="7"/>
  <c r="G154" i="7"/>
  <c r="F154" i="7"/>
  <c r="E154" i="7"/>
  <c r="D154" i="7"/>
  <c r="B154" i="7"/>
  <c r="G134" i="7"/>
  <c r="F134" i="7"/>
  <c r="E134" i="7"/>
  <c r="D134" i="7"/>
  <c r="B134" i="7"/>
  <c r="G112" i="7"/>
  <c r="F112" i="7"/>
  <c r="E112" i="7"/>
  <c r="D112" i="7"/>
  <c r="B112" i="7"/>
  <c r="G91" i="7"/>
  <c r="F91" i="7"/>
  <c r="E91" i="7"/>
  <c r="D91" i="7"/>
  <c r="B91" i="7"/>
  <c r="G70" i="7"/>
  <c r="F70" i="7"/>
  <c r="E70" i="7"/>
  <c r="D70" i="7"/>
  <c r="B70" i="7"/>
  <c r="G48" i="7"/>
  <c r="F48" i="7"/>
  <c r="E48" i="7"/>
  <c r="D48" i="7"/>
  <c r="B48" i="7"/>
  <c r="G27" i="7"/>
  <c r="F27" i="7"/>
  <c r="E27" i="7"/>
  <c r="D27" i="7"/>
  <c r="B27" i="7"/>
  <c r="B222" i="7" l="1"/>
  <c r="D222" i="7"/>
  <c r="D231" i="7" s="1"/>
  <c r="D233" i="7" s="1"/>
  <c r="D234" i="7" s="1"/>
  <c r="F222" i="7"/>
  <c r="F231" i="7" s="1"/>
  <c r="F233" i="7" s="1"/>
  <c r="F234" i="7" s="1"/>
  <c r="E222" i="7"/>
  <c r="E231" i="7" s="1"/>
  <c r="E233" i="7" s="1"/>
  <c r="E234" i="7" s="1"/>
  <c r="G222" i="7"/>
  <c r="G231" i="7" s="1"/>
  <c r="G233" i="7" s="1"/>
  <c r="G234" i="7" s="1"/>
  <c r="B206" i="7"/>
  <c r="E78" i="7" l="1"/>
  <c r="F78" i="7"/>
  <c r="G78" i="7"/>
  <c r="D78" i="7"/>
  <c r="J203" i="7" l="1"/>
  <c r="K203" i="7"/>
  <c r="L203" i="7"/>
  <c r="D139" i="7"/>
  <c r="J139" i="7" s="1"/>
  <c r="E139" i="7"/>
  <c r="K139" i="7" s="1"/>
  <c r="F139" i="7"/>
  <c r="L139" i="7" s="1"/>
  <c r="J53" i="7"/>
  <c r="K53" i="7"/>
  <c r="L53" i="7"/>
  <c r="M203" i="7" l="1"/>
  <c r="M139" i="7"/>
  <c r="M53" i="7"/>
  <c r="G108" i="7"/>
  <c r="X108" i="7" s="1"/>
  <c r="F108" i="7"/>
  <c r="D108" i="7"/>
  <c r="G127" i="7"/>
  <c r="F44" i="7"/>
  <c r="Z165" i="7"/>
  <c r="Z101" i="7"/>
  <c r="Z38" i="7"/>
  <c r="Y39" i="7"/>
  <c r="Z39" i="7"/>
  <c r="AA39" i="7"/>
  <c r="Z208" i="7"/>
  <c r="D214" i="7"/>
  <c r="Z59" i="7"/>
  <c r="D66" i="7"/>
  <c r="AA208" i="7"/>
  <c r="AA187" i="7"/>
  <c r="AA165" i="7"/>
  <c r="Y165" i="7"/>
  <c r="AA144" i="7"/>
  <c r="Z144" i="7"/>
  <c r="Y144" i="7"/>
  <c r="AA124" i="7"/>
  <c r="Z124" i="7"/>
  <c r="Y124" i="7"/>
  <c r="AA101" i="7"/>
  <c r="Y101" i="7"/>
  <c r="AA80" i="7"/>
  <c r="Z80" i="7"/>
  <c r="Y80" i="7"/>
  <c r="AA59" i="7"/>
  <c r="AA38" i="7"/>
  <c r="Y38" i="7"/>
  <c r="E194" i="7"/>
  <c r="D194" i="7"/>
  <c r="AA17" i="7"/>
  <c r="E23" i="7"/>
  <c r="Y17" i="7"/>
  <c r="E130" i="7"/>
  <c r="G130" i="7"/>
  <c r="E87" i="7"/>
  <c r="E92" i="7" s="1"/>
  <c r="F87" i="7"/>
  <c r="F92" i="7" s="1"/>
  <c r="G87" i="7"/>
  <c r="G92" i="7" s="1"/>
  <c r="D87" i="7"/>
  <c r="D92" i="7" s="1"/>
  <c r="F66" i="7"/>
  <c r="G66" i="7"/>
  <c r="G44" i="7"/>
  <c r="F23" i="7"/>
  <c r="G23" i="7"/>
  <c r="G214" i="7"/>
  <c r="X214" i="7" s="1"/>
  <c r="F214" i="7"/>
  <c r="B214" i="7"/>
  <c r="G206" i="7"/>
  <c r="E206" i="7"/>
  <c r="U219" i="7"/>
  <c r="U199" i="7"/>
  <c r="F172" i="7"/>
  <c r="G172" i="7"/>
  <c r="D172" i="7"/>
  <c r="F194" i="7"/>
  <c r="G194" i="7"/>
  <c r="U177" i="7"/>
  <c r="U155" i="7"/>
  <c r="G183" i="7"/>
  <c r="F183" i="7"/>
  <c r="E183" i="7"/>
  <c r="D183" i="7"/>
  <c r="G140" i="7"/>
  <c r="F140" i="7"/>
  <c r="E140" i="7"/>
  <c r="D140" i="7"/>
  <c r="G120" i="7"/>
  <c r="G122" i="7" s="1"/>
  <c r="G135" i="7" s="1"/>
  <c r="F120" i="7"/>
  <c r="E120" i="7"/>
  <c r="D120" i="7"/>
  <c r="G97" i="7"/>
  <c r="F97" i="7"/>
  <c r="E97" i="7"/>
  <c r="D97" i="7"/>
  <c r="G55" i="7"/>
  <c r="G57" i="7" s="1"/>
  <c r="F55" i="7"/>
  <c r="F57" i="7" s="1"/>
  <c r="E55" i="7"/>
  <c r="E57" i="7" s="1"/>
  <c r="D55" i="7"/>
  <c r="D57" i="7" s="1"/>
  <c r="G34" i="7"/>
  <c r="G36" i="7" s="1"/>
  <c r="F34" i="7"/>
  <c r="F36" i="7" s="1"/>
  <c r="E34" i="7"/>
  <c r="E36" i="7" s="1"/>
  <c r="D34" i="7"/>
  <c r="D36" i="7" s="1"/>
  <c r="G13" i="7"/>
  <c r="G15" i="7" s="1"/>
  <c r="F13" i="7"/>
  <c r="E13" i="7"/>
  <c r="D13" i="7"/>
  <c r="V16" i="7"/>
  <c r="W16" i="7" s="1"/>
  <c r="V17" i="7"/>
  <c r="W17" i="7" s="1"/>
  <c r="V18" i="7"/>
  <c r="W18" i="7" s="1"/>
  <c r="V19" i="7"/>
  <c r="W19" i="7" s="1"/>
  <c r="V20" i="7"/>
  <c r="W20" i="7" s="1"/>
  <c r="V21" i="7"/>
  <c r="W21" i="7" s="1"/>
  <c r="V22" i="7"/>
  <c r="W22" i="7" s="1"/>
  <c r="U135" i="7"/>
  <c r="U28" i="7"/>
  <c r="V28" i="7" s="1"/>
  <c r="W28" i="7" s="1"/>
  <c r="U23" i="7"/>
  <c r="W23" i="7" s="1"/>
  <c r="U15" i="7"/>
  <c r="W15" i="7" s="1"/>
  <c r="F49" i="7" l="1"/>
  <c r="G219" i="7"/>
  <c r="G28" i="7"/>
  <c r="G49" i="7"/>
  <c r="G71" i="7"/>
  <c r="E214" i="7"/>
  <c r="E219" i="7" s="1"/>
  <c r="D23" i="7"/>
  <c r="Y59" i="7"/>
  <c r="AB59" i="7" s="1"/>
  <c r="E66" i="7"/>
  <c r="E71" i="7" s="1"/>
  <c r="E44" i="7"/>
  <c r="E49" i="7" s="1"/>
  <c r="Y187" i="7"/>
  <c r="Z187" i="7"/>
  <c r="G99" i="7"/>
  <c r="G113" i="7" s="1"/>
  <c r="Z17" i="7"/>
  <c r="AB17" i="7" s="1"/>
  <c r="AB80" i="7"/>
  <c r="AB144" i="7"/>
  <c r="AB39" i="7"/>
  <c r="AB124" i="7"/>
  <c r="E108" i="7"/>
  <c r="AB101" i="7"/>
  <c r="AB38" i="7"/>
  <c r="AB165" i="7"/>
  <c r="E172" i="7"/>
  <c r="Y208" i="7"/>
  <c r="AB208" i="7" s="1"/>
  <c r="AB187" i="7" l="1"/>
  <c r="F206" i="7" l="1"/>
  <c r="F219" i="7" s="1"/>
  <c r="D206" i="7"/>
  <c r="D219" i="7" s="1"/>
  <c r="B194" i="7" l="1"/>
  <c r="B172" i="7"/>
  <c r="B163" i="7"/>
  <c r="B150" i="7"/>
  <c r="B142" i="7"/>
  <c r="B130" i="7"/>
  <c r="B108" i="7"/>
  <c r="B99" i="7"/>
  <c r="B87" i="7"/>
  <c r="K57" i="7" l="1"/>
  <c r="B57" i="7"/>
  <c r="J66" i="7"/>
  <c r="B66" i="7"/>
  <c r="B44" i="7"/>
  <c r="B36" i="7"/>
  <c r="K36" i="7"/>
  <c r="J36" i="7"/>
  <c r="B23" i="7"/>
  <c r="K11" i="7"/>
  <c r="G237" i="7"/>
  <c r="F237" i="7"/>
  <c r="E237" i="7"/>
  <c r="D237" i="7"/>
  <c r="G228" i="7"/>
  <c r="F228" i="7"/>
  <c r="E228" i="7"/>
  <c r="D228" i="7"/>
  <c r="G224" i="7"/>
  <c r="F224" i="7"/>
  <c r="L224" i="7" s="1"/>
  <c r="E224" i="7"/>
  <c r="K224" i="7" s="1"/>
  <c r="D224" i="7"/>
  <c r="J224" i="7" s="1"/>
  <c r="N214" i="7"/>
  <c r="L214" i="7"/>
  <c r="K214" i="7"/>
  <c r="J214" i="7"/>
  <c r="N213" i="7"/>
  <c r="L213" i="7"/>
  <c r="K213" i="7"/>
  <c r="J213" i="7"/>
  <c r="L212" i="7"/>
  <c r="K212" i="7"/>
  <c r="J212" i="7"/>
  <c r="L211" i="7"/>
  <c r="K211" i="7"/>
  <c r="J211" i="7"/>
  <c r="L210" i="7"/>
  <c r="K210" i="7"/>
  <c r="J210" i="7"/>
  <c r="L209" i="7"/>
  <c r="K209" i="7"/>
  <c r="J209" i="7"/>
  <c r="L207" i="7"/>
  <c r="K207" i="7"/>
  <c r="J207" i="7"/>
  <c r="N206" i="7"/>
  <c r="L205" i="7"/>
  <c r="K205" i="7"/>
  <c r="J205" i="7"/>
  <c r="K202" i="7"/>
  <c r="J202" i="7"/>
  <c r="L201" i="7"/>
  <c r="K201" i="7"/>
  <c r="J201" i="7"/>
  <c r="L200" i="7"/>
  <c r="K200" i="7"/>
  <c r="J200" i="7"/>
  <c r="N199" i="7"/>
  <c r="N194" i="7"/>
  <c r="L194" i="7"/>
  <c r="K194" i="7"/>
  <c r="J194" i="7"/>
  <c r="L193" i="7"/>
  <c r="K193" i="7"/>
  <c r="J193" i="7"/>
  <c r="L192" i="7"/>
  <c r="K192" i="7"/>
  <c r="J192" i="7"/>
  <c r="L191" i="7"/>
  <c r="K191" i="7"/>
  <c r="J191" i="7"/>
  <c r="L190" i="7"/>
  <c r="K190" i="7"/>
  <c r="J190" i="7"/>
  <c r="L189" i="7"/>
  <c r="K189" i="7"/>
  <c r="J189" i="7"/>
  <c r="L188" i="7"/>
  <c r="K188" i="7"/>
  <c r="J188" i="7"/>
  <c r="L186" i="7"/>
  <c r="K186" i="7"/>
  <c r="J186" i="7"/>
  <c r="G185" i="7"/>
  <c r="G199" i="7" s="1"/>
  <c r="B185" i="7"/>
  <c r="L184" i="7"/>
  <c r="K184" i="7"/>
  <c r="J184" i="7"/>
  <c r="F182" i="7"/>
  <c r="F185" i="7" s="1"/>
  <c r="F199" i="7" s="1"/>
  <c r="E182" i="7"/>
  <c r="D182" i="7"/>
  <c r="L181" i="7"/>
  <c r="K181" i="7"/>
  <c r="J181" i="7"/>
  <c r="L180" i="7"/>
  <c r="E180" i="7"/>
  <c r="K180" i="7" s="1"/>
  <c r="D180" i="7"/>
  <c r="L179" i="7"/>
  <c r="K179" i="7"/>
  <c r="J179" i="7"/>
  <c r="L178" i="7"/>
  <c r="K178" i="7"/>
  <c r="J178" i="7"/>
  <c r="N172" i="7"/>
  <c r="L172" i="7"/>
  <c r="K172" i="7"/>
  <c r="N171" i="7"/>
  <c r="L171" i="7"/>
  <c r="K171" i="7"/>
  <c r="J171" i="7"/>
  <c r="L170" i="7"/>
  <c r="K170" i="7"/>
  <c r="J170" i="7"/>
  <c r="L169" i="7"/>
  <c r="K169" i="7"/>
  <c r="J169" i="7"/>
  <c r="L168" i="7"/>
  <c r="K168" i="7"/>
  <c r="J168" i="7"/>
  <c r="L167" i="7"/>
  <c r="K167" i="7"/>
  <c r="J167" i="7"/>
  <c r="L166" i="7"/>
  <c r="K166" i="7"/>
  <c r="J166" i="7"/>
  <c r="L164" i="7"/>
  <c r="K164" i="7"/>
  <c r="J164" i="7"/>
  <c r="N163" i="7"/>
  <c r="O163" i="7" s="1"/>
  <c r="P163" i="7" s="1"/>
  <c r="G163" i="7"/>
  <c r="G177" i="7" s="1"/>
  <c r="F163" i="7"/>
  <c r="E163" i="7"/>
  <c r="D163" i="7"/>
  <c r="L162" i="7"/>
  <c r="K162" i="7"/>
  <c r="J162" i="7"/>
  <c r="L159" i="7"/>
  <c r="K159" i="7"/>
  <c r="J159" i="7"/>
  <c r="L158" i="7"/>
  <c r="K158" i="7"/>
  <c r="J158" i="7"/>
  <c r="L157" i="7"/>
  <c r="K157" i="7"/>
  <c r="J157" i="7"/>
  <c r="L156" i="7"/>
  <c r="K156" i="7"/>
  <c r="J156" i="7"/>
  <c r="N150" i="7"/>
  <c r="G221" i="7"/>
  <c r="L150" i="7"/>
  <c r="J150" i="7"/>
  <c r="N149" i="7"/>
  <c r="L149" i="7"/>
  <c r="K149" i="7"/>
  <c r="J149" i="7"/>
  <c r="L148" i="7"/>
  <c r="K148" i="7"/>
  <c r="J148" i="7"/>
  <c r="L147" i="7"/>
  <c r="K147" i="7"/>
  <c r="J147" i="7"/>
  <c r="L146" i="7"/>
  <c r="K146" i="7"/>
  <c r="J146" i="7"/>
  <c r="L145" i="7"/>
  <c r="K145" i="7"/>
  <c r="J145" i="7"/>
  <c r="L143" i="7"/>
  <c r="K143" i="7"/>
  <c r="J143" i="7"/>
  <c r="N142" i="7"/>
  <c r="G142" i="7"/>
  <c r="G155" i="7" s="1"/>
  <c r="L141" i="7"/>
  <c r="K141" i="7"/>
  <c r="J141" i="7"/>
  <c r="F142" i="7"/>
  <c r="F155" i="7" s="1"/>
  <c r="E142" i="7"/>
  <c r="E155" i="7" s="1"/>
  <c r="L138" i="7"/>
  <c r="K138" i="7"/>
  <c r="L137" i="7"/>
  <c r="K137" i="7"/>
  <c r="J137" i="7"/>
  <c r="L136" i="7"/>
  <c r="K136" i="7"/>
  <c r="J136" i="7"/>
  <c r="N135" i="7"/>
  <c r="N130" i="7"/>
  <c r="K130" i="7"/>
  <c r="L129" i="7"/>
  <c r="K129" i="7"/>
  <c r="J129" i="7"/>
  <c r="L128" i="7"/>
  <c r="K128" i="7"/>
  <c r="J128" i="7"/>
  <c r="L127" i="7"/>
  <c r="K127" i="7"/>
  <c r="J127" i="7"/>
  <c r="K126" i="7"/>
  <c r="F130" i="7"/>
  <c r="D130" i="7"/>
  <c r="L125" i="7"/>
  <c r="K125" i="7"/>
  <c r="J125" i="7"/>
  <c r="L123" i="7"/>
  <c r="K123" i="7"/>
  <c r="J123" i="7"/>
  <c r="N122" i="7"/>
  <c r="B122" i="7"/>
  <c r="L121" i="7"/>
  <c r="K121" i="7"/>
  <c r="J121" i="7"/>
  <c r="F119" i="7"/>
  <c r="E119" i="7"/>
  <c r="D119" i="7"/>
  <c r="D122" i="7" s="1"/>
  <c r="L118" i="7"/>
  <c r="K118" i="7"/>
  <c r="J118" i="7"/>
  <c r="K116" i="7"/>
  <c r="J116" i="7"/>
  <c r="L115" i="7"/>
  <c r="K115" i="7"/>
  <c r="J115" i="7"/>
  <c r="L114" i="7"/>
  <c r="K114" i="7"/>
  <c r="J114" i="7"/>
  <c r="N113" i="7"/>
  <c r="N108" i="7"/>
  <c r="K108" i="7"/>
  <c r="L107" i="7"/>
  <c r="K107" i="7"/>
  <c r="J107" i="7"/>
  <c r="L106" i="7"/>
  <c r="K106" i="7"/>
  <c r="J106" i="7"/>
  <c r="L105" i="7"/>
  <c r="K105" i="7"/>
  <c r="J105" i="7"/>
  <c r="L103" i="7"/>
  <c r="K103" i="7"/>
  <c r="J103" i="7"/>
  <c r="K102" i="7"/>
  <c r="L108" i="7"/>
  <c r="J102" i="7"/>
  <c r="L100" i="7"/>
  <c r="K100" i="7"/>
  <c r="J100" i="7"/>
  <c r="N99" i="7"/>
  <c r="L98" i="7"/>
  <c r="K98" i="7"/>
  <c r="J98" i="7"/>
  <c r="F96" i="7"/>
  <c r="F99" i="7" s="1"/>
  <c r="F113" i="7" s="1"/>
  <c r="E96" i="7"/>
  <c r="E99" i="7" s="1"/>
  <c r="E113" i="7" s="1"/>
  <c r="D96" i="7"/>
  <c r="D99" i="7" s="1"/>
  <c r="D113" i="7" s="1"/>
  <c r="L95" i="7"/>
  <c r="K95" i="7"/>
  <c r="J95" i="7"/>
  <c r="L94" i="7"/>
  <c r="K94" i="7"/>
  <c r="J94" i="7"/>
  <c r="L93" i="7"/>
  <c r="K93" i="7"/>
  <c r="J93" i="7"/>
  <c r="N92" i="7"/>
  <c r="N87" i="7"/>
  <c r="L87" i="7"/>
  <c r="J87" i="7"/>
  <c r="L86" i="7"/>
  <c r="K86" i="7"/>
  <c r="J86" i="7"/>
  <c r="L85" i="7"/>
  <c r="K85" i="7"/>
  <c r="J85" i="7"/>
  <c r="L84" i="7"/>
  <c r="K84" i="7"/>
  <c r="J84" i="7"/>
  <c r="L83" i="7"/>
  <c r="K83" i="7"/>
  <c r="J83" i="7"/>
  <c r="L82" i="7"/>
  <c r="K82" i="7"/>
  <c r="J82" i="7"/>
  <c r="L81" i="7"/>
  <c r="K81" i="7"/>
  <c r="J81" i="7"/>
  <c r="L79" i="7"/>
  <c r="K79" i="7"/>
  <c r="J79" i="7"/>
  <c r="N78" i="7"/>
  <c r="L78" i="7"/>
  <c r="K78" i="7"/>
  <c r="J78" i="7"/>
  <c r="L77" i="7"/>
  <c r="K77" i="7"/>
  <c r="J77" i="7"/>
  <c r="L74" i="7"/>
  <c r="K74" i="7"/>
  <c r="J74" i="7"/>
  <c r="L73" i="7"/>
  <c r="K73" i="7"/>
  <c r="J73" i="7"/>
  <c r="L72" i="7"/>
  <c r="K72" i="7"/>
  <c r="J72" i="7"/>
  <c r="N71" i="7"/>
  <c r="N66" i="7"/>
  <c r="L66" i="7"/>
  <c r="L65" i="7"/>
  <c r="K65" i="7"/>
  <c r="J65" i="7"/>
  <c r="L64" i="7"/>
  <c r="K64" i="7"/>
  <c r="J64" i="7"/>
  <c r="L63" i="7"/>
  <c r="K63" i="7"/>
  <c r="J63" i="7"/>
  <c r="L62" i="7"/>
  <c r="K62" i="7"/>
  <c r="J62" i="7"/>
  <c r="L61" i="7"/>
  <c r="K61" i="7"/>
  <c r="J61" i="7"/>
  <c r="L60" i="7"/>
  <c r="K60" i="7"/>
  <c r="J60" i="7"/>
  <c r="L58" i="7"/>
  <c r="K58" i="7"/>
  <c r="J58" i="7"/>
  <c r="N57" i="7"/>
  <c r="L56" i="7"/>
  <c r="K56" i="7"/>
  <c r="J56" i="7"/>
  <c r="L54" i="7"/>
  <c r="K54" i="7"/>
  <c r="J54" i="7"/>
  <c r="K52" i="7"/>
  <c r="F71" i="7"/>
  <c r="D71" i="7"/>
  <c r="L51" i="7"/>
  <c r="K51" i="7"/>
  <c r="J51" i="7"/>
  <c r="L50" i="7"/>
  <c r="K50" i="7"/>
  <c r="J50" i="7"/>
  <c r="N49" i="7"/>
  <c r="N44" i="7"/>
  <c r="L44" i="7"/>
  <c r="K44" i="7"/>
  <c r="L43" i="7"/>
  <c r="K43" i="7"/>
  <c r="J43" i="7"/>
  <c r="L42" i="7"/>
  <c r="K42" i="7"/>
  <c r="J42" i="7"/>
  <c r="L41" i="7"/>
  <c r="K41" i="7"/>
  <c r="J41" i="7"/>
  <c r="L40" i="7"/>
  <c r="K40" i="7"/>
  <c r="D40" i="7"/>
  <c r="D44" i="7" s="1"/>
  <c r="D49" i="7" s="1"/>
  <c r="L39" i="7"/>
  <c r="K39" i="7"/>
  <c r="J39" i="7"/>
  <c r="L37" i="7"/>
  <c r="K37" i="7"/>
  <c r="J37" i="7"/>
  <c r="N36" i="7"/>
  <c r="L35" i="7"/>
  <c r="K35" i="7"/>
  <c r="J35" i="7"/>
  <c r="L33" i="7"/>
  <c r="K33" i="7"/>
  <c r="J33" i="7"/>
  <c r="L32" i="7"/>
  <c r="K32" i="7"/>
  <c r="J32" i="7"/>
  <c r="L31" i="7"/>
  <c r="K31" i="7"/>
  <c r="J31" i="7"/>
  <c r="L30" i="7"/>
  <c r="K30" i="7"/>
  <c r="J30" i="7"/>
  <c r="L29" i="7"/>
  <c r="K29" i="7"/>
  <c r="J29" i="7"/>
  <c r="N28" i="7"/>
  <c r="N23" i="7"/>
  <c r="L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6" i="7"/>
  <c r="K16" i="7"/>
  <c r="J16" i="7"/>
  <c r="N15" i="7"/>
  <c r="B15" i="7"/>
  <c r="L14" i="7"/>
  <c r="K14" i="7"/>
  <c r="J14" i="7"/>
  <c r="F12" i="7"/>
  <c r="F15" i="7" s="1"/>
  <c r="F28" i="7" s="1"/>
  <c r="E12" i="7"/>
  <c r="E15" i="7" s="1"/>
  <c r="E28" i="7" s="1"/>
  <c r="D12" i="7"/>
  <c r="D15" i="7" s="1"/>
  <c r="D28" i="7" s="1"/>
  <c r="R11" i="7"/>
  <c r="Q11" i="7"/>
  <c r="P11" i="7"/>
  <c r="L11" i="7"/>
  <c r="J11" i="7"/>
  <c r="D135" i="7" l="1"/>
  <c r="K163" i="7"/>
  <c r="E177" i="7"/>
  <c r="K177" i="7" s="1"/>
  <c r="L163" i="7"/>
  <c r="F177" i="7"/>
  <c r="L177" i="7" s="1"/>
  <c r="J163" i="7"/>
  <c r="D177" i="7"/>
  <c r="J177" i="7" s="1"/>
  <c r="D221" i="7"/>
  <c r="K150" i="7"/>
  <c r="M150" i="7" s="1"/>
  <c r="E221" i="7"/>
  <c r="K119" i="7"/>
  <c r="E122" i="7"/>
  <c r="L116" i="7"/>
  <c r="M116" i="7" s="1"/>
  <c r="F122" i="7"/>
  <c r="F135" i="7" s="1"/>
  <c r="J15" i="7"/>
  <c r="J40" i="7"/>
  <c r="M40" i="7" s="1"/>
  <c r="L28" i="7"/>
  <c r="K99" i="7"/>
  <c r="M213" i="7"/>
  <c r="L49" i="7"/>
  <c r="M205" i="7"/>
  <c r="D185" i="7"/>
  <c r="J12" i="7"/>
  <c r="B220" i="7"/>
  <c r="L102" i="7"/>
  <c r="M102" i="7" s="1"/>
  <c r="D142" i="7"/>
  <c r="M167" i="7"/>
  <c r="M171" i="7"/>
  <c r="M178" i="7"/>
  <c r="M186" i="7"/>
  <c r="M191" i="7"/>
  <c r="M129" i="7"/>
  <c r="M136" i="7"/>
  <c r="M146" i="7"/>
  <c r="M149" i="7"/>
  <c r="K28" i="7"/>
  <c r="M30" i="7"/>
  <c r="M50" i="7"/>
  <c r="M61" i="7"/>
  <c r="M65" i="7"/>
  <c r="M81" i="7"/>
  <c r="M85" i="7"/>
  <c r="M94" i="7"/>
  <c r="M35" i="7"/>
  <c r="M60" i="7"/>
  <c r="M64" i="7"/>
  <c r="M73" i="7"/>
  <c r="M77" i="7"/>
  <c r="M79" i="7"/>
  <c r="M84" i="7"/>
  <c r="M93" i="7"/>
  <c r="M128" i="7"/>
  <c r="M179" i="7"/>
  <c r="L219" i="7"/>
  <c r="M207" i="7"/>
  <c r="M212" i="7"/>
  <c r="M214" i="7"/>
  <c r="M127" i="7"/>
  <c r="G220" i="7"/>
  <c r="G223" i="7" s="1"/>
  <c r="G225" i="7" s="1"/>
  <c r="G226" i="7" s="1"/>
  <c r="M115" i="7"/>
  <c r="M137" i="7"/>
  <c r="M159" i="7"/>
  <c r="E185" i="7"/>
  <c r="M190" i="7"/>
  <c r="M158" i="7"/>
  <c r="M29" i="7"/>
  <c r="M74" i="7"/>
  <c r="M32" i="7"/>
  <c r="M43" i="7"/>
  <c r="M58" i="7"/>
  <c r="M63" i="7"/>
  <c r="M72" i="7"/>
  <c r="M83" i="7"/>
  <c r="M20" i="7"/>
  <c r="M31" i="7"/>
  <c r="M37" i="7"/>
  <c r="M42" i="7"/>
  <c r="M51" i="7"/>
  <c r="M62" i="7"/>
  <c r="M82" i="7"/>
  <c r="M86" i="7"/>
  <c r="M95" i="7"/>
  <c r="M33" i="7"/>
  <c r="S11" i="7"/>
  <c r="M19" i="7"/>
  <c r="M11" i="7"/>
  <c r="K12" i="7"/>
  <c r="M18" i="7"/>
  <c r="M22" i="7"/>
  <c r="M41" i="7"/>
  <c r="K49" i="7"/>
  <c r="M54" i="7"/>
  <c r="K71" i="7"/>
  <c r="K92" i="7"/>
  <c r="J92" i="7"/>
  <c r="M103" i="7"/>
  <c r="M107" i="7"/>
  <c r="M114" i="7"/>
  <c r="M121" i="7"/>
  <c r="M125" i="7"/>
  <c r="M141" i="7"/>
  <c r="M145" i="7"/>
  <c r="M148" i="7"/>
  <c r="M157" i="7"/>
  <c r="M164" i="7"/>
  <c r="M169" i="7"/>
  <c r="M181" i="7"/>
  <c r="M189" i="7"/>
  <c r="M193" i="7"/>
  <c r="M201" i="7"/>
  <c r="M211" i="7"/>
  <c r="M14" i="7"/>
  <c r="M16" i="7"/>
  <c r="M21" i="7"/>
  <c r="M39" i="7"/>
  <c r="M78" i="7"/>
  <c r="J96" i="7"/>
  <c r="M100" i="7"/>
  <c r="M106" i="7"/>
  <c r="M118" i="7"/>
  <c r="M143" i="7"/>
  <c r="M147" i="7"/>
  <c r="M156" i="7"/>
  <c r="M162" i="7"/>
  <c r="M168" i="7"/>
  <c r="M188" i="7"/>
  <c r="M192" i="7"/>
  <c r="M200" i="7"/>
  <c r="J219" i="7"/>
  <c r="M210" i="7"/>
  <c r="K96" i="7"/>
  <c r="M209" i="7"/>
  <c r="M166" i="7"/>
  <c r="M170" i="7"/>
  <c r="M184" i="7"/>
  <c r="J57" i="7"/>
  <c r="J71" i="7"/>
  <c r="J99" i="7"/>
  <c r="K23" i="7"/>
  <c r="L36" i="7"/>
  <c r="M36" i="7" s="1"/>
  <c r="L12" i="7"/>
  <c r="B221" i="7"/>
  <c r="G227" i="7"/>
  <c r="G229" i="7" s="1"/>
  <c r="G230" i="7" s="1"/>
  <c r="O44" i="7"/>
  <c r="P44" i="7" s="1"/>
  <c r="L57" i="7"/>
  <c r="L71" i="7"/>
  <c r="K66" i="7"/>
  <c r="M66" i="7" s="1"/>
  <c r="K87" i="7"/>
  <c r="M87" i="7" s="1"/>
  <c r="M105" i="7"/>
  <c r="J122" i="7"/>
  <c r="M123" i="7"/>
  <c r="L185" i="7"/>
  <c r="L199" i="7"/>
  <c r="M194" i="7"/>
  <c r="M224" i="7"/>
  <c r="J23" i="7"/>
  <c r="J52" i="7"/>
  <c r="M56" i="7"/>
  <c r="M98" i="7"/>
  <c r="K155" i="7"/>
  <c r="K142" i="7"/>
  <c r="L113" i="7"/>
  <c r="L99" i="7"/>
  <c r="J108" i="7"/>
  <c r="M108" i="7" s="1"/>
  <c r="J130" i="7"/>
  <c r="J126" i="7"/>
  <c r="L155" i="7"/>
  <c r="L142" i="7"/>
  <c r="K219" i="7"/>
  <c r="K206" i="7"/>
  <c r="L119" i="7"/>
  <c r="L130" i="7"/>
  <c r="L126" i="7"/>
  <c r="L52" i="7"/>
  <c r="L92" i="7"/>
  <c r="L96" i="7"/>
  <c r="J119" i="7"/>
  <c r="J138" i="7"/>
  <c r="M138" i="7" s="1"/>
  <c r="O142" i="7"/>
  <c r="P142" i="7" s="1"/>
  <c r="L202" i="7"/>
  <c r="M202" i="7" s="1"/>
  <c r="J180" i="7"/>
  <c r="M180" i="7" s="1"/>
  <c r="J172" i="7"/>
  <c r="M172" i="7" s="1"/>
  <c r="M163" i="7" l="1"/>
  <c r="G235" i="7"/>
  <c r="G236" i="7" s="1"/>
  <c r="G238" i="7" s="1"/>
  <c r="G239" i="7" s="1"/>
  <c r="E227" i="7"/>
  <c r="E229" i="7" s="1"/>
  <c r="E230" i="7" s="1"/>
  <c r="J185" i="7"/>
  <c r="D199" i="7"/>
  <c r="J199" i="7" s="1"/>
  <c r="K185" i="7"/>
  <c r="E199" i="7"/>
  <c r="K199" i="7" s="1"/>
  <c r="J142" i="7"/>
  <c r="M142" i="7" s="1"/>
  <c r="D155" i="7"/>
  <c r="J155" i="7" s="1"/>
  <c r="M155" i="7" s="1"/>
  <c r="E135" i="7"/>
  <c r="K135" i="7" s="1"/>
  <c r="J28" i="7"/>
  <c r="M28" i="7" s="1"/>
  <c r="L15" i="7"/>
  <c r="J44" i="7"/>
  <c r="M44" i="7" s="1"/>
  <c r="K113" i="7"/>
  <c r="F220" i="7"/>
  <c r="F223" i="7" s="1"/>
  <c r="J206" i="7"/>
  <c r="K221" i="7"/>
  <c r="D220" i="7"/>
  <c r="D223" i="7" s="1"/>
  <c r="E220" i="7"/>
  <c r="E223" i="7" s="1"/>
  <c r="J49" i="7"/>
  <c r="M49" i="7" s="1"/>
  <c r="M12" i="7"/>
  <c r="K122" i="7"/>
  <c r="K15" i="7"/>
  <c r="M177" i="7"/>
  <c r="L206" i="7"/>
  <c r="L122" i="7"/>
  <c r="M92" i="7"/>
  <c r="M130" i="7"/>
  <c r="M23" i="7"/>
  <c r="M96" i="7"/>
  <c r="M126" i="7"/>
  <c r="M99" i="7"/>
  <c r="M119" i="7"/>
  <c r="M71" i="7"/>
  <c r="M52" i="7"/>
  <c r="F221" i="7"/>
  <c r="J135" i="7"/>
  <c r="M57" i="7"/>
  <c r="J113" i="7"/>
  <c r="M219" i="7"/>
  <c r="L135" i="7"/>
  <c r="M185" i="7" l="1"/>
  <c r="F235" i="7"/>
  <c r="F236" i="7" s="1"/>
  <c r="F238" i="7" s="1"/>
  <c r="F239" i="7" s="1"/>
  <c r="E235" i="7"/>
  <c r="E236" i="7" s="1"/>
  <c r="E238" i="7" s="1"/>
  <c r="E239" i="7" s="1"/>
  <c r="D235" i="7"/>
  <c r="D236" i="7" s="1"/>
  <c r="D238" i="7" s="1"/>
  <c r="D239" i="7" s="1"/>
  <c r="M15" i="7"/>
  <c r="M206" i="7"/>
  <c r="M113" i="7"/>
  <c r="L220" i="7"/>
  <c r="M199" i="7"/>
  <c r="J220" i="7"/>
  <c r="K220" i="7"/>
  <c r="M122" i="7"/>
  <c r="M135" i="7"/>
  <c r="F227" i="7"/>
  <c r="F229" i="7" s="1"/>
  <c r="F230" i="7" s="1"/>
  <c r="L221" i="7"/>
  <c r="F225" i="7"/>
  <c r="L223" i="7"/>
  <c r="E225" i="7"/>
  <c r="K223" i="7"/>
  <c r="D225" i="7"/>
  <c r="J223" i="7"/>
  <c r="D227" i="7"/>
  <c r="D229" i="7" s="1"/>
  <c r="D230" i="7" s="1"/>
  <c r="J221" i="7"/>
  <c r="M220" i="7" l="1"/>
  <c r="M221" i="7"/>
  <c r="M223" i="7"/>
  <c r="D226" i="7"/>
  <c r="J225" i="7"/>
  <c r="F226" i="7"/>
  <c r="L225" i="7"/>
  <c r="E226" i="7"/>
  <c r="K225" i="7"/>
  <c r="M225" i="7" l="1"/>
  <c r="G24" i="4" l="1"/>
  <c r="F24" i="4"/>
  <c r="E24" i="4"/>
  <c r="D24" i="4"/>
  <c r="B68" i="4" l="1"/>
  <c r="G54" i="4"/>
  <c r="D54" i="4"/>
  <c r="G44" i="4"/>
  <c r="F44" i="4"/>
  <c r="E44" i="4"/>
  <c r="D44" i="4"/>
  <c r="E34" i="4"/>
  <c r="F34" i="4"/>
  <c r="G34" i="4"/>
  <c r="G27" i="4"/>
  <c r="G75" i="4"/>
  <c r="F75" i="4"/>
  <c r="E75" i="4"/>
  <c r="D75" i="4"/>
  <c r="G68" i="4"/>
  <c r="F68" i="4"/>
  <c r="E68" i="4"/>
  <c r="D68" i="4"/>
  <c r="G61" i="4"/>
  <c r="F61" i="4"/>
  <c r="E61" i="4"/>
  <c r="D61" i="4"/>
  <c r="F54" i="4"/>
  <c r="E54" i="4"/>
  <c r="G46" i="4"/>
  <c r="G41" i="4"/>
  <c r="F41" i="4"/>
  <c r="E41" i="4"/>
  <c r="D41" i="4"/>
  <c r="D34" i="4"/>
  <c r="G21" i="4"/>
  <c r="F21" i="4"/>
  <c r="E21" i="4"/>
  <c r="D21" i="4"/>
  <c r="B21" i="4"/>
  <c r="G14" i="4"/>
  <c r="F14" i="4"/>
  <c r="E14" i="4"/>
  <c r="D14" i="4"/>
  <c r="G47" i="4" l="1"/>
  <c r="E27" i="4"/>
  <c r="D47" i="4"/>
  <c r="F27" i="4"/>
  <c r="D27" i="4"/>
  <c r="E47" i="4"/>
  <c r="F47" i="4"/>
</calcChain>
</file>

<file path=xl/sharedStrings.xml><?xml version="1.0" encoding="utf-8"?>
<sst xmlns="http://schemas.openxmlformats.org/spreadsheetml/2006/main" count="372" uniqueCount="136">
  <si>
    <t>№ рецептур</t>
  </si>
  <si>
    <t xml:space="preserve">   Наименование бдюда</t>
  </si>
  <si>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</si>
  <si>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</si>
  <si>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</si>
  <si>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</si>
  <si>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</si>
  <si>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</si>
  <si>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ПР</t>
  </si>
  <si>
    <t>Чай с сахаром</t>
  </si>
  <si>
    <t>Итого завтрак:</t>
  </si>
  <si>
    <t xml:space="preserve">Каша гречневая рассыпчатая </t>
  </si>
  <si>
    <t>Котлета куриная с соусом красным</t>
  </si>
  <si>
    <t>Компот из сухофруктов</t>
  </si>
  <si>
    <t>Хлеб ржаной</t>
  </si>
  <si>
    <t>Хлеб пшеничный</t>
  </si>
  <si>
    <t>Итого обед:</t>
  </si>
  <si>
    <t>Итого за день</t>
  </si>
  <si>
    <t>Чай с сахаром лимоном</t>
  </si>
  <si>
    <t>Тефтели " мясные"  с соусом красным</t>
  </si>
  <si>
    <t>Напиток из шиповника</t>
  </si>
  <si>
    <t>Суп гороховый  на м/к бульоне</t>
  </si>
  <si>
    <t>Итого завтрак</t>
  </si>
  <si>
    <t>Итого обед</t>
  </si>
  <si>
    <t>Картофель отварной</t>
  </si>
  <si>
    <t>Компот из  свежемороженных ягод</t>
  </si>
  <si>
    <t>444/505</t>
  </si>
  <si>
    <t>437/505</t>
  </si>
  <si>
    <t>Итого за 10 дней :</t>
  </si>
  <si>
    <t>Фрикадельки мясные "деревенские" в соусе красном</t>
  </si>
  <si>
    <t xml:space="preserve">Макароны отварные </t>
  </si>
  <si>
    <t>день1</t>
  </si>
  <si>
    <t xml:space="preserve">Обед </t>
  </si>
  <si>
    <t>день2</t>
  </si>
  <si>
    <t>Завтрак</t>
  </si>
  <si>
    <t>день3</t>
  </si>
  <si>
    <t>день 4</t>
  </si>
  <si>
    <t>день 5</t>
  </si>
  <si>
    <t>день 6</t>
  </si>
  <si>
    <t>день 7</t>
  </si>
  <si>
    <t>день 8</t>
  </si>
  <si>
    <t>день 9</t>
  </si>
  <si>
    <t>день10</t>
  </si>
  <si>
    <t xml:space="preserve">                         Завтрак</t>
  </si>
  <si>
    <t>50 % от суточной нормы</t>
  </si>
  <si>
    <t>Среднее значение завтрака  за период</t>
  </si>
  <si>
    <t>Среднее значение  обеда  за период</t>
  </si>
  <si>
    <t xml:space="preserve">Суп с макаронными изделиями на м/к бульоне </t>
  </si>
  <si>
    <t xml:space="preserve">Плов с мясом </t>
  </si>
  <si>
    <t xml:space="preserve">Борщ с капустой,картофелем на м/к бульоне </t>
  </si>
  <si>
    <t>Рис отварной</t>
  </si>
  <si>
    <t>Котлеты рыбные с соусом</t>
  </si>
  <si>
    <t>Завтрак 20% от суточной нормы</t>
  </si>
  <si>
    <t>% откланение</t>
  </si>
  <si>
    <t>Завтрак 30% от суточной нормы</t>
  </si>
  <si>
    <t>200</t>
  </si>
  <si>
    <t>Каша молочная "Дружба"</t>
  </si>
  <si>
    <t>пр</t>
  </si>
  <si>
    <t>Свекольник</t>
  </si>
  <si>
    <t>Пюре гороховое</t>
  </si>
  <si>
    <t>429.1</t>
  </si>
  <si>
    <t>128/330</t>
  </si>
  <si>
    <t>377.1</t>
  </si>
  <si>
    <t xml:space="preserve">Кисель </t>
  </si>
  <si>
    <t>Булочка школьная/ Батон</t>
  </si>
  <si>
    <t>Суп-лапша на курином бульоне</t>
  </si>
  <si>
    <t>Котлеты мясные "по домашнему" в соусе красном</t>
  </si>
  <si>
    <t>274/505</t>
  </si>
  <si>
    <t xml:space="preserve">Чай с сахаром </t>
  </si>
  <si>
    <t>Масло сливочное порциями</t>
  </si>
  <si>
    <t>Булочка школьная</t>
  </si>
  <si>
    <t xml:space="preserve">Манты с соусом сметанным </t>
  </si>
  <si>
    <t>Крендель сахарный</t>
  </si>
  <si>
    <t>Меню приготавливаемых блюд  5 класс    СОШ № 32</t>
  </si>
  <si>
    <t>Сырники с молочным соусом</t>
  </si>
  <si>
    <t>200/50</t>
  </si>
  <si>
    <t>Сосиска отварная  с соусом</t>
  </si>
  <si>
    <t>Батон</t>
  </si>
  <si>
    <t>Плюшка московская/ Кондитерское изделия</t>
  </si>
  <si>
    <t>Сосиска отварная с соусом</t>
  </si>
  <si>
    <t>Сосиска  с соусом</t>
  </si>
  <si>
    <t>Картофельное пюре/ картофель с молоком</t>
  </si>
  <si>
    <t>Яблоко</t>
  </si>
  <si>
    <t>Батон с маслом</t>
  </si>
  <si>
    <t>Жаркое по- домашнему с мясом</t>
  </si>
  <si>
    <t xml:space="preserve">Суп картофельный с  рыбой </t>
  </si>
  <si>
    <t>280/422</t>
  </si>
  <si>
    <t>576/14</t>
  </si>
  <si>
    <t>127/128</t>
  </si>
  <si>
    <t>279/422</t>
  </si>
  <si>
    <t>243/422</t>
  </si>
  <si>
    <t>295/422</t>
  </si>
  <si>
    <t>234/422</t>
  </si>
  <si>
    <t>Кондитерское изделия</t>
  </si>
  <si>
    <t>Икра кабачковая</t>
  </si>
  <si>
    <t>Салат из капусты</t>
  </si>
  <si>
    <t>Икра свекольная</t>
  </si>
  <si>
    <t>73.1</t>
  </si>
  <si>
    <t>+</t>
  </si>
  <si>
    <t xml:space="preserve">Пельмени отварные с молочным соусом </t>
  </si>
  <si>
    <t xml:space="preserve">391/327 </t>
  </si>
  <si>
    <t xml:space="preserve">Вареники с творогом соусом </t>
  </si>
  <si>
    <t xml:space="preserve">218/327 </t>
  </si>
  <si>
    <t>Сырники с соусом (в ассортименте)</t>
  </si>
  <si>
    <t>130/40</t>
  </si>
  <si>
    <t>Блины с (соусом  в ассортименте)</t>
  </si>
  <si>
    <t xml:space="preserve">Яблоко </t>
  </si>
  <si>
    <t>130</t>
  </si>
  <si>
    <t>Каша молочная Дружба</t>
  </si>
  <si>
    <t xml:space="preserve">Сосиска отварная  </t>
  </si>
  <si>
    <t xml:space="preserve">Омлет натуральный </t>
  </si>
  <si>
    <t>Щи из свежей капусты с картофелем на м/к бульоне со сметаной</t>
  </si>
  <si>
    <t>Манты с (соусом в ассортименте)</t>
  </si>
  <si>
    <t>Помидор солённый</t>
  </si>
  <si>
    <t>Огурец соленый</t>
  </si>
  <si>
    <t>Каша рисовая молочная с маслом сливочным</t>
  </si>
  <si>
    <t>Полдник</t>
  </si>
  <si>
    <t>Крендель с сахаром</t>
  </si>
  <si>
    <t>Итого полдник:</t>
  </si>
  <si>
    <t>Снежок</t>
  </si>
  <si>
    <t>Булка московская</t>
  </si>
  <si>
    <t>Кисель фруктовый</t>
  </si>
  <si>
    <t>Булочка выборгская</t>
  </si>
  <si>
    <t xml:space="preserve">Сок фруктовый </t>
  </si>
  <si>
    <t xml:space="preserve">Булка московская </t>
  </si>
  <si>
    <t>Ватрушка с повидлом</t>
  </si>
  <si>
    <t>Йогурт</t>
  </si>
  <si>
    <t xml:space="preserve">Булочка ванильная </t>
  </si>
  <si>
    <t>Манник с молочным соусом</t>
  </si>
  <si>
    <t>Среднее значение  полдник  за период</t>
  </si>
  <si>
    <t>Завтрак 10% от суточной нормы</t>
  </si>
  <si>
    <t>Среднее значение завтрака, обеда,полдника  за период</t>
  </si>
  <si>
    <t>Суп с клецками на м/к бульоне</t>
  </si>
  <si>
    <t>Меню приготавливаемых блюд  возрастная категория от 7 лет до 11 лет ( ГПД )</t>
  </si>
  <si>
    <t>Рассольник  Ленинградский на м/к бульоне со сметаной</t>
  </si>
  <si>
    <t>Картофель тушенный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</si>
</sst>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164" fontId="2" fillId="0" borderId="3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/>
    <xf numFmtId="2" fontId="9" fillId="0" borderId="0" xfId="0" applyNumberFormat="1" applyFont="1" applyFill="1"/>
    <xf numFmtId="164" fontId="1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/>
    <xf numFmtId="10" fontId="9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/>
    <xf numFmtId="164" fontId="12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workbookViewId="0">
      <selection activeCell="L13" sqref="L13"/>
    </sheetView>
  </sheetViews>
  <sheetFormatPr defaultRowHeight="15.75" x14ac:dyDescent="0.25"/>
  <cols>
    <col min="1" max="1" width="57.85546875" style="28" customWidth="1"/>
    <col min="2" max="2" width="10" style="28" customWidth="1"/>
    <col min="3" max="3" width="9" style="49" customWidth="1"/>
    <col min="4" max="4" width="9.7109375" style="31" customWidth="1"/>
    <col min="5" max="6" width="10.7109375" style="31" customWidth="1"/>
    <col min="7" max="7" width="13" style="31" customWidth="1"/>
    <col min="8" max="8" width="12.140625" style="48" customWidth="1"/>
    <col min="9" max="127" width="9.140625" style="28"/>
    <col min="128" max="128" width="7.85546875" style="28" customWidth="1"/>
    <col min="129" max="129" width="57.85546875" style="28" customWidth="1"/>
    <col min="130" max="130" width="10.140625" style="28" customWidth="1"/>
    <col min="131" max="131" width="12.28515625" style="28" customWidth="1"/>
    <col min="132" max="134" width="0" style="28" hidden="1" customWidth="1"/>
    <col min="135" max="135" width="9.7109375" style="28" customWidth="1"/>
    <col min="136" max="137" width="10.7109375" style="28" customWidth="1"/>
    <col min="138" max="138" width="11.85546875" style="28" customWidth="1"/>
    <col min="139" max="139" width="0" style="28" hidden="1" customWidth="1"/>
    <col min="140" max="140" width="9.140625" style="28" customWidth="1"/>
    <col min="141" max="141" width="8" style="28" customWidth="1"/>
    <col min="142" max="142" width="7.5703125" style="28" customWidth="1"/>
    <col min="143" max="143" width="9" style="28" customWidth="1"/>
    <col min="144" max="146" width="9.140625" style="28" customWidth="1"/>
    <col min="147" max="152" width="0" style="28" hidden="1" customWidth="1"/>
    <col min="153" max="383" width="9.140625" style="28"/>
    <col min="384" max="384" width="7.85546875" style="28" customWidth="1"/>
    <col min="385" max="385" width="57.85546875" style="28" customWidth="1"/>
    <col min="386" max="386" width="10.140625" style="28" customWidth="1"/>
    <col min="387" max="387" width="12.28515625" style="28" customWidth="1"/>
    <col min="388" max="390" width="0" style="28" hidden="1" customWidth="1"/>
    <col min="391" max="391" width="9.7109375" style="28" customWidth="1"/>
    <col min="392" max="393" width="10.7109375" style="28" customWidth="1"/>
    <col min="394" max="394" width="11.85546875" style="28" customWidth="1"/>
    <col min="395" max="395" width="0" style="28" hidden="1" customWidth="1"/>
    <col min="396" max="396" width="9.140625" style="28" customWidth="1"/>
    <col min="397" max="397" width="8" style="28" customWidth="1"/>
    <col min="398" max="398" width="7.5703125" style="28" customWidth="1"/>
    <col min="399" max="399" width="9" style="28" customWidth="1"/>
    <col min="400" max="402" width="9.140625" style="28" customWidth="1"/>
    <col min="403" max="408" width="0" style="28" hidden="1" customWidth="1"/>
    <col min="409" max="639" width="9.140625" style="28"/>
    <col min="640" max="640" width="7.85546875" style="28" customWidth="1"/>
    <col min="641" max="641" width="57.85546875" style="28" customWidth="1"/>
    <col min="642" max="642" width="10.140625" style="28" customWidth="1"/>
    <col min="643" max="643" width="12.28515625" style="28" customWidth="1"/>
    <col min="644" max="646" width="0" style="28" hidden="1" customWidth="1"/>
    <col min="647" max="647" width="9.7109375" style="28" customWidth="1"/>
    <col min="648" max="649" width="10.7109375" style="28" customWidth="1"/>
    <col min="650" max="650" width="11.85546875" style="28" customWidth="1"/>
    <col min="651" max="651" width="0" style="28" hidden="1" customWidth="1"/>
    <col min="652" max="652" width="9.140625" style="28" customWidth="1"/>
    <col min="653" max="653" width="8" style="28" customWidth="1"/>
    <col min="654" max="654" width="7.5703125" style="28" customWidth="1"/>
    <col min="655" max="655" width="9" style="28" customWidth="1"/>
    <col min="656" max="658" width="9.140625" style="28" customWidth="1"/>
    <col min="659" max="664" width="0" style="28" hidden="1" customWidth="1"/>
    <col min="665" max="895" width="9.140625" style="28"/>
    <col min="896" max="896" width="7.85546875" style="28" customWidth="1"/>
    <col min="897" max="897" width="57.85546875" style="28" customWidth="1"/>
    <col min="898" max="898" width="10.140625" style="28" customWidth="1"/>
    <col min="899" max="899" width="12.28515625" style="28" customWidth="1"/>
    <col min="900" max="902" width="0" style="28" hidden="1" customWidth="1"/>
    <col min="903" max="903" width="9.7109375" style="28" customWidth="1"/>
    <col min="904" max="905" width="10.7109375" style="28" customWidth="1"/>
    <col min="906" max="906" width="11.85546875" style="28" customWidth="1"/>
    <col min="907" max="907" width="0" style="28" hidden="1" customWidth="1"/>
    <col min="908" max="908" width="9.140625" style="28" customWidth="1"/>
    <col min="909" max="909" width="8" style="28" customWidth="1"/>
    <col min="910" max="910" width="7.5703125" style="28" customWidth="1"/>
    <col min="911" max="911" width="9" style="28" customWidth="1"/>
    <col min="912" max="914" width="9.140625" style="28" customWidth="1"/>
    <col min="915" max="920" width="0" style="28" hidden="1" customWidth="1"/>
    <col min="921" max="1151" width="9.140625" style="28"/>
    <col min="1152" max="1152" width="7.85546875" style="28" customWidth="1"/>
    <col min="1153" max="1153" width="57.85546875" style="28" customWidth="1"/>
    <col min="1154" max="1154" width="10.140625" style="28" customWidth="1"/>
    <col min="1155" max="1155" width="12.28515625" style="28" customWidth="1"/>
    <col min="1156" max="1158" width="0" style="28" hidden="1" customWidth="1"/>
    <col min="1159" max="1159" width="9.7109375" style="28" customWidth="1"/>
    <col min="1160" max="1161" width="10.7109375" style="28" customWidth="1"/>
    <col min="1162" max="1162" width="11.85546875" style="28" customWidth="1"/>
    <col min="1163" max="1163" width="0" style="28" hidden="1" customWidth="1"/>
    <col min="1164" max="1164" width="9.140625" style="28" customWidth="1"/>
    <col min="1165" max="1165" width="8" style="28" customWidth="1"/>
    <col min="1166" max="1166" width="7.5703125" style="28" customWidth="1"/>
    <col min="1167" max="1167" width="9" style="28" customWidth="1"/>
    <col min="1168" max="1170" width="9.140625" style="28" customWidth="1"/>
    <col min="1171" max="1176" width="0" style="28" hidden="1" customWidth="1"/>
    <col min="1177" max="1407" width="9.140625" style="28"/>
    <col min="1408" max="1408" width="7.85546875" style="28" customWidth="1"/>
    <col min="1409" max="1409" width="57.85546875" style="28" customWidth="1"/>
    <col min="1410" max="1410" width="10.140625" style="28" customWidth="1"/>
    <col min="1411" max="1411" width="12.28515625" style="28" customWidth="1"/>
    <col min="1412" max="1414" width="0" style="28" hidden="1" customWidth="1"/>
    <col min="1415" max="1415" width="9.7109375" style="28" customWidth="1"/>
    <col min="1416" max="1417" width="10.7109375" style="28" customWidth="1"/>
    <col min="1418" max="1418" width="11.85546875" style="28" customWidth="1"/>
    <col min="1419" max="1419" width="0" style="28" hidden="1" customWidth="1"/>
    <col min="1420" max="1420" width="9.140625" style="28" customWidth="1"/>
    <col min="1421" max="1421" width="8" style="28" customWidth="1"/>
    <col min="1422" max="1422" width="7.5703125" style="28" customWidth="1"/>
    <col min="1423" max="1423" width="9" style="28" customWidth="1"/>
    <col min="1424" max="1426" width="9.140625" style="28" customWidth="1"/>
    <col min="1427" max="1432" width="0" style="28" hidden="1" customWidth="1"/>
    <col min="1433" max="1663" width="9.140625" style="28"/>
    <col min="1664" max="1664" width="7.85546875" style="28" customWidth="1"/>
    <col min="1665" max="1665" width="57.85546875" style="28" customWidth="1"/>
    <col min="1666" max="1666" width="10.140625" style="28" customWidth="1"/>
    <col min="1667" max="1667" width="12.28515625" style="28" customWidth="1"/>
    <col min="1668" max="1670" width="0" style="28" hidden="1" customWidth="1"/>
    <col min="1671" max="1671" width="9.7109375" style="28" customWidth="1"/>
    <col min="1672" max="1673" width="10.7109375" style="28" customWidth="1"/>
    <col min="1674" max="1674" width="11.85546875" style="28" customWidth="1"/>
    <col min="1675" max="1675" width="0" style="28" hidden="1" customWidth="1"/>
    <col min="1676" max="1676" width="9.140625" style="28" customWidth="1"/>
    <col min="1677" max="1677" width="8" style="28" customWidth="1"/>
    <col min="1678" max="1678" width="7.5703125" style="28" customWidth="1"/>
    <col min="1679" max="1679" width="9" style="28" customWidth="1"/>
    <col min="1680" max="1682" width="9.140625" style="28" customWidth="1"/>
    <col min="1683" max="1688" width="0" style="28" hidden="1" customWidth="1"/>
    <col min="1689" max="1919" width="9.140625" style="28"/>
    <col min="1920" max="1920" width="7.85546875" style="28" customWidth="1"/>
    <col min="1921" max="1921" width="57.85546875" style="28" customWidth="1"/>
    <col min="1922" max="1922" width="10.140625" style="28" customWidth="1"/>
    <col min="1923" max="1923" width="12.28515625" style="28" customWidth="1"/>
    <col min="1924" max="1926" width="0" style="28" hidden="1" customWidth="1"/>
    <col min="1927" max="1927" width="9.7109375" style="28" customWidth="1"/>
    <col min="1928" max="1929" width="10.7109375" style="28" customWidth="1"/>
    <col min="1930" max="1930" width="11.85546875" style="28" customWidth="1"/>
    <col min="1931" max="1931" width="0" style="28" hidden="1" customWidth="1"/>
    <col min="1932" max="1932" width="9.140625" style="28" customWidth="1"/>
    <col min="1933" max="1933" width="8" style="28" customWidth="1"/>
    <col min="1934" max="1934" width="7.5703125" style="28" customWidth="1"/>
    <col min="1935" max="1935" width="9" style="28" customWidth="1"/>
    <col min="1936" max="1938" width="9.140625" style="28" customWidth="1"/>
    <col min="1939" max="1944" width="0" style="28" hidden="1" customWidth="1"/>
    <col min="1945" max="2175" width="9.140625" style="28"/>
    <col min="2176" max="2176" width="7.85546875" style="28" customWidth="1"/>
    <col min="2177" max="2177" width="57.85546875" style="28" customWidth="1"/>
    <col min="2178" max="2178" width="10.140625" style="28" customWidth="1"/>
    <col min="2179" max="2179" width="12.28515625" style="28" customWidth="1"/>
    <col min="2180" max="2182" width="0" style="28" hidden="1" customWidth="1"/>
    <col min="2183" max="2183" width="9.7109375" style="28" customWidth="1"/>
    <col min="2184" max="2185" width="10.7109375" style="28" customWidth="1"/>
    <col min="2186" max="2186" width="11.85546875" style="28" customWidth="1"/>
    <col min="2187" max="2187" width="0" style="28" hidden="1" customWidth="1"/>
    <col min="2188" max="2188" width="9.140625" style="28" customWidth="1"/>
    <col min="2189" max="2189" width="8" style="28" customWidth="1"/>
    <col min="2190" max="2190" width="7.5703125" style="28" customWidth="1"/>
    <col min="2191" max="2191" width="9" style="28" customWidth="1"/>
    <col min="2192" max="2194" width="9.140625" style="28" customWidth="1"/>
    <col min="2195" max="2200" width="0" style="28" hidden="1" customWidth="1"/>
    <col min="2201" max="2431" width="9.140625" style="28"/>
    <col min="2432" max="2432" width="7.85546875" style="28" customWidth="1"/>
    <col min="2433" max="2433" width="57.85546875" style="28" customWidth="1"/>
    <col min="2434" max="2434" width="10.140625" style="28" customWidth="1"/>
    <col min="2435" max="2435" width="12.28515625" style="28" customWidth="1"/>
    <col min="2436" max="2438" width="0" style="28" hidden="1" customWidth="1"/>
    <col min="2439" max="2439" width="9.7109375" style="28" customWidth="1"/>
    <col min="2440" max="2441" width="10.7109375" style="28" customWidth="1"/>
    <col min="2442" max="2442" width="11.85546875" style="28" customWidth="1"/>
    <col min="2443" max="2443" width="0" style="28" hidden="1" customWidth="1"/>
    <col min="2444" max="2444" width="9.140625" style="28" customWidth="1"/>
    <col min="2445" max="2445" width="8" style="28" customWidth="1"/>
    <col min="2446" max="2446" width="7.5703125" style="28" customWidth="1"/>
    <col min="2447" max="2447" width="9" style="28" customWidth="1"/>
    <col min="2448" max="2450" width="9.140625" style="28" customWidth="1"/>
    <col min="2451" max="2456" width="0" style="28" hidden="1" customWidth="1"/>
    <col min="2457" max="2687" width="9.140625" style="28"/>
    <col min="2688" max="2688" width="7.85546875" style="28" customWidth="1"/>
    <col min="2689" max="2689" width="57.85546875" style="28" customWidth="1"/>
    <col min="2690" max="2690" width="10.140625" style="28" customWidth="1"/>
    <col min="2691" max="2691" width="12.28515625" style="28" customWidth="1"/>
    <col min="2692" max="2694" width="0" style="28" hidden="1" customWidth="1"/>
    <col min="2695" max="2695" width="9.7109375" style="28" customWidth="1"/>
    <col min="2696" max="2697" width="10.7109375" style="28" customWidth="1"/>
    <col min="2698" max="2698" width="11.85546875" style="28" customWidth="1"/>
    <col min="2699" max="2699" width="0" style="28" hidden="1" customWidth="1"/>
    <col min="2700" max="2700" width="9.140625" style="28" customWidth="1"/>
    <col min="2701" max="2701" width="8" style="28" customWidth="1"/>
    <col min="2702" max="2702" width="7.5703125" style="28" customWidth="1"/>
    <col min="2703" max="2703" width="9" style="28" customWidth="1"/>
    <col min="2704" max="2706" width="9.140625" style="28" customWidth="1"/>
    <col min="2707" max="2712" width="0" style="28" hidden="1" customWidth="1"/>
    <col min="2713" max="2943" width="9.140625" style="28"/>
    <col min="2944" max="2944" width="7.85546875" style="28" customWidth="1"/>
    <col min="2945" max="2945" width="57.85546875" style="28" customWidth="1"/>
    <col min="2946" max="2946" width="10.140625" style="28" customWidth="1"/>
    <col min="2947" max="2947" width="12.28515625" style="28" customWidth="1"/>
    <col min="2948" max="2950" width="0" style="28" hidden="1" customWidth="1"/>
    <col min="2951" max="2951" width="9.7109375" style="28" customWidth="1"/>
    <col min="2952" max="2953" width="10.7109375" style="28" customWidth="1"/>
    <col min="2954" max="2954" width="11.85546875" style="28" customWidth="1"/>
    <col min="2955" max="2955" width="0" style="28" hidden="1" customWidth="1"/>
    <col min="2956" max="2956" width="9.140625" style="28" customWidth="1"/>
    <col min="2957" max="2957" width="8" style="28" customWidth="1"/>
    <col min="2958" max="2958" width="7.5703125" style="28" customWidth="1"/>
    <col min="2959" max="2959" width="9" style="28" customWidth="1"/>
    <col min="2960" max="2962" width="9.140625" style="28" customWidth="1"/>
    <col min="2963" max="2968" width="0" style="28" hidden="1" customWidth="1"/>
    <col min="2969" max="3199" width="9.140625" style="28"/>
    <col min="3200" max="3200" width="7.85546875" style="28" customWidth="1"/>
    <col min="3201" max="3201" width="57.85546875" style="28" customWidth="1"/>
    <col min="3202" max="3202" width="10.140625" style="28" customWidth="1"/>
    <col min="3203" max="3203" width="12.28515625" style="28" customWidth="1"/>
    <col min="3204" max="3206" width="0" style="28" hidden="1" customWidth="1"/>
    <col min="3207" max="3207" width="9.7109375" style="28" customWidth="1"/>
    <col min="3208" max="3209" width="10.7109375" style="28" customWidth="1"/>
    <col min="3210" max="3210" width="11.85546875" style="28" customWidth="1"/>
    <col min="3211" max="3211" width="0" style="28" hidden="1" customWidth="1"/>
    <col min="3212" max="3212" width="9.140625" style="28" customWidth="1"/>
    <col min="3213" max="3213" width="8" style="28" customWidth="1"/>
    <col min="3214" max="3214" width="7.5703125" style="28" customWidth="1"/>
    <col min="3215" max="3215" width="9" style="28" customWidth="1"/>
    <col min="3216" max="3218" width="9.140625" style="28" customWidth="1"/>
    <col min="3219" max="3224" width="0" style="28" hidden="1" customWidth="1"/>
    <col min="3225" max="3455" width="9.140625" style="28"/>
    <col min="3456" max="3456" width="7.85546875" style="28" customWidth="1"/>
    <col min="3457" max="3457" width="57.85546875" style="28" customWidth="1"/>
    <col min="3458" max="3458" width="10.140625" style="28" customWidth="1"/>
    <col min="3459" max="3459" width="12.28515625" style="28" customWidth="1"/>
    <col min="3460" max="3462" width="0" style="28" hidden="1" customWidth="1"/>
    <col min="3463" max="3463" width="9.7109375" style="28" customWidth="1"/>
    <col min="3464" max="3465" width="10.7109375" style="28" customWidth="1"/>
    <col min="3466" max="3466" width="11.85546875" style="28" customWidth="1"/>
    <col min="3467" max="3467" width="0" style="28" hidden="1" customWidth="1"/>
    <col min="3468" max="3468" width="9.140625" style="28" customWidth="1"/>
    <col min="3469" max="3469" width="8" style="28" customWidth="1"/>
    <col min="3470" max="3470" width="7.5703125" style="28" customWidth="1"/>
    <col min="3471" max="3471" width="9" style="28" customWidth="1"/>
    <col min="3472" max="3474" width="9.140625" style="28" customWidth="1"/>
    <col min="3475" max="3480" width="0" style="28" hidden="1" customWidth="1"/>
    <col min="3481" max="3711" width="9.140625" style="28"/>
    <col min="3712" max="3712" width="7.85546875" style="28" customWidth="1"/>
    <col min="3713" max="3713" width="57.85546875" style="28" customWidth="1"/>
    <col min="3714" max="3714" width="10.140625" style="28" customWidth="1"/>
    <col min="3715" max="3715" width="12.28515625" style="28" customWidth="1"/>
    <col min="3716" max="3718" width="0" style="28" hidden="1" customWidth="1"/>
    <col min="3719" max="3719" width="9.7109375" style="28" customWidth="1"/>
    <col min="3720" max="3721" width="10.7109375" style="28" customWidth="1"/>
    <col min="3722" max="3722" width="11.85546875" style="28" customWidth="1"/>
    <col min="3723" max="3723" width="0" style="28" hidden="1" customWidth="1"/>
    <col min="3724" max="3724" width="9.140625" style="28" customWidth="1"/>
    <col min="3725" max="3725" width="8" style="28" customWidth="1"/>
    <col min="3726" max="3726" width="7.5703125" style="28" customWidth="1"/>
    <col min="3727" max="3727" width="9" style="28" customWidth="1"/>
    <col min="3728" max="3730" width="9.140625" style="28" customWidth="1"/>
    <col min="3731" max="3736" width="0" style="28" hidden="1" customWidth="1"/>
    <col min="3737" max="3967" width="9.140625" style="28"/>
    <col min="3968" max="3968" width="7.85546875" style="28" customWidth="1"/>
    <col min="3969" max="3969" width="57.85546875" style="28" customWidth="1"/>
    <col min="3970" max="3970" width="10.140625" style="28" customWidth="1"/>
    <col min="3971" max="3971" width="12.28515625" style="28" customWidth="1"/>
    <col min="3972" max="3974" width="0" style="28" hidden="1" customWidth="1"/>
    <col min="3975" max="3975" width="9.7109375" style="28" customWidth="1"/>
    <col min="3976" max="3977" width="10.7109375" style="28" customWidth="1"/>
    <col min="3978" max="3978" width="11.85546875" style="28" customWidth="1"/>
    <col min="3979" max="3979" width="0" style="28" hidden="1" customWidth="1"/>
    <col min="3980" max="3980" width="9.140625" style="28" customWidth="1"/>
    <col min="3981" max="3981" width="8" style="28" customWidth="1"/>
    <col min="3982" max="3982" width="7.5703125" style="28" customWidth="1"/>
    <col min="3983" max="3983" width="9" style="28" customWidth="1"/>
    <col min="3984" max="3986" width="9.140625" style="28" customWidth="1"/>
    <col min="3987" max="3992" width="0" style="28" hidden="1" customWidth="1"/>
    <col min="3993" max="4223" width="9.140625" style="28"/>
    <col min="4224" max="4224" width="7.85546875" style="28" customWidth="1"/>
    <col min="4225" max="4225" width="57.85546875" style="28" customWidth="1"/>
    <col min="4226" max="4226" width="10.140625" style="28" customWidth="1"/>
    <col min="4227" max="4227" width="12.28515625" style="28" customWidth="1"/>
    <col min="4228" max="4230" width="0" style="28" hidden="1" customWidth="1"/>
    <col min="4231" max="4231" width="9.7109375" style="28" customWidth="1"/>
    <col min="4232" max="4233" width="10.7109375" style="28" customWidth="1"/>
    <col min="4234" max="4234" width="11.85546875" style="28" customWidth="1"/>
    <col min="4235" max="4235" width="0" style="28" hidden="1" customWidth="1"/>
    <col min="4236" max="4236" width="9.140625" style="28" customWidth="1"/>
    <col min="4237" max="4237" width="8" style="28" customWidth="1"/>
    <col min="4238" max="4238" width="7.5703125" style="28" customWidth="1"/>
    <col min="4239" max="4239" width="9" style="28" customWidth="1"/>
    <col min="4240" max="4242" width="9.140625" style="28" customWidth="1"/>
    <col min="4243" max="4248" width="0" style="28" hidden="1" customWidth="1"/>
    <col min="4249" max="4479" width="9.140625" style="28"/>
    <col min="4480" max="4480" width="7.85546875" style="28" customWidth="1"/>
    <col min="4481" max="4481" width="57.85546875" style="28" customWidth="1"/>
    <col min="4482" max="4482" width="10.140625" style="28" customWidth="1"/>
    <col min="4483" max="4483" width="12.28515625" style="28" customWidth="1"/>
    <col min="4484" max="4486" width="0" style="28" hidden="1" customWidth="1"/>
    <col min="4487" max="4487" width="9.7109375" style="28" customWidth="1"/>
    <col min="4488" max="4489" width="10.7109375" style="28" customWidth="1"/>
    <col min="4490" max="4490" width="11.85546875" style="28" customWidth="1"/>
    <col min="4491" max="4491" width="0" style="28" hidden="1" customWidth="1"/>
    <col min="4492" max="4492" width="9.140625" style="28" customWidth="1"/>
    <col min="4493" max="4493" width="8" style="28" customWidth="1"/>
    <col min="4494" max="4494" width="7.5703125" style="28" customWidth="1"/>
    <col min="4495" max="4495" width="9" style="28" customWidth="1"/>
    <col min="4496" max="4498" width="9.140625" style="28" customWidth="1"/>
    <col min="4499" max="4504" width="0" style="28" hidden="1" customWidth="1"/>
    <col min="4505" max="4735" width="9.140625" style="28"/>
    <col min="4736" max="4736" width="7.85546875" style="28" customWidth="1"/>
    <col min="4737" max="4737" width="57.85546875" style="28" customWidth="1"/>
    <col min="4738" max="4738" width="10.140625" style="28" customWidth="1"/>
    <col min="4739" max="4739" width="12.28515625" style="28" customWidth="1"/>
    <col min="4740" max="4742" width="0" style="28" hidden="1" customWidth="1"/>
    <col min="4743" max="4743" width="9.7109375" style="28" customWidth="1"/>
    <col min="4744" max="4745" width="10.7109375" style="28" customWidth="1"/>
    <col min="4746" max="4746" width="11.85546875" style="28" customWidth="1"/>
    <col min="4747" max="4747" width="0" style="28" hidden="1" customWidth="1"/>
    <col min="4748" max="4748" width="9.140625" style="28" customWidth="1"/>
    <col min="4749" max="4749" width="8" style="28" customWidth="1"/>
    <col min="4750" max="4750" width="7.5703125" style="28" customWidth="1"/>
    <col min="4751" max="4751" width="9" style="28" customWidth="1"/>
    <col min="4752" max="4754" width="9.140625" style="28" customWidth="1"/>
    <col min="4755" max="4760" width="0" style="28" hidden="1" customWidth="1"/>
    <col min="4761" max="4991" width="9.140625" style="28"/>
    <col min="4992" max="4992" width="7.85546875" style="28" customWidth="1"/>
    <col min="4993" max="4993" width="57.85546875" style="28" customWidth="1"/>
    <col min="4994" max="4994" width="10.140625" style="28" customWidth="1"/>
    <col min="4995" max="4995" width="12.28515625" style="28" customWidth="1"/>
    <col min="4996" max="4998" width="0" style="28" hidden="1" customWidth="1"/>
    <col min="4999" max="4999" width="9.7109375" style="28" customWidth="1"/>
    <col min="5000" max="5001" width="10.7109375" style="28" customWidth="1"/>
    <col min="5002" max="5002" width="11.85546875" style="28" customWidth="1"/>
    <col min="5003" max="5003" width="0" style="28" hidden="1" customWidth="1"/>
    <col min="5004" max="5004" width="9.140625" style="28" customWidth="1"/>
    <col min="5005" max="5005" width="8" style="28" customWidth="1"/>
    <col min="5006" max="5006" width="7.5703125" style="28" customWidth="1"/>
    <col min="5007" max="5007" width="9" style="28" customWidth="1"/>
    <col min="5008" max="5010" width="9.140625" style="28" customWidth="1"/>
    <col min="5011" max="5016" width="0" style="28" hidden="1" customWidth="1"/>
    <col min="5017" max="5247" width="9.140625" style="28"/>
    <col min="5248" max="5248" width="7.85546875" style="28" customWidth="1"/>
    <col min="5249" max="5249" width="57.85546875" style="28" customWidth="1"/>
    <col min="5250" max="5250" width="10.140625" style="28" customWidth="1"/>
    <col min="5251" max="5251" width="12.28515625" style="28" customWidth="1"/>
    <col min="5252" max="5254" width="0" style="28" hidden="1" customWidth="1"/>
    <col min="5255" max="5255" width="9.7109375" style="28" customWidth="1"/>
    <col min="5256" max="5257" width="10.7109375" style="28" customWidth="1"/>
    <col min="5258" max="5258" width="11.85546875" style="28" customWidth="1"/>
    <col min="5259" max="5259" width="0" style="28" hidden="1" customWidth="1"/>
    <col min="5260" max="5260" width="9.140625" style="28" customWidth="1"/>
    <col min="5261" max="5261" width="8" style="28" customWidth="1"/>
    <col min="5262" max="5262" width="7.5703125" style="28" customWidth="1"/>
    <col min="5263" max="5263" width="9" style="28" customWidth="1"/>
    <col min="5264" max="5266" width="9.140625" style="28" customWidth="1"/>
    <col min="5267" max="5272" width="0" style="28" hidden="1" customWidth="1"/>
    <col min="5273" max="5503" width="9.140625" style="28"/>
    <col min="5504" max="5504" width="7.85546875" style="28" customWidth="1"/>
    <col min="5505" max="5505" width="57.85546875" style="28" customWidth="1"/>
    <col min="5506" max="5506" width="10.140625" style="28" customWidth="1"/>
    <col min="5507" max="5507" width="12.28515625" style="28" customWidth="1"/>
    <col min="5508" max="5510" width="0" style="28" hidden="1" customWidth="1"/>
    <col min="5511" max="5511" width="9.7109375" style="28" customWidth="1"/>
    <col min="5512" max="5513" width="10.7109375" style="28" customWidth="1"/>
    <col min="5514" max="5514" width="11.85546875" style="28" customWidth="1"/>
    <col min="5515" max="5515" width="0" style="28" hidden="1" customWidth="1"/>
    <col min="5516" max="5516" width="9.140625" style="28" customWidth="1"/>
    <col min="5517" max="5517" width="8" style="28" customWidth="1"/>
    <col min="5518" max="5518" width="7.5703125" style="28" customWidth="1"/>
    <col min="5519" max="5519" width="9" style="28" customWidth="1"/>
    <col min="5520" max="5522" width="9.140625" style="28" customWidth="1"/>
    <col min="5523" max="5528" width="0" style="28" hidden="1" customWidth="1"/>
    <col min="5529" max="5759" width="9.140625" style="28"/>
    <col min="5760" max="5760" width="7.85546875" style="28" customWidth="1"/>
    <col min="5761" max="5761" width="57.85546875" style="28" customWidth="1"/>
    <col min="5762" max="5762" width="10.140625" style="28" customWidth="1"/>
    <col min="5763" max="5763" width="12.28515625" style="28" customWidth="1"/>
    <col min="5764" max="5766" width="0" style="28" hidden="1" customWidth="1"/>
    <col min="5767" max="5767" width="9.7109375" style="28" customWidth="1"/>
    <col min="5768" max="5769" width="10.7109375" style="28" customWidth="1"/>
    <col min="5770" max="5770" width="11.85546875" style="28" customWidth="1"/>
    <col min="5771" max="5771" width="0" style="28" hidden="1" customWidth="1"/>
    <col min="5772" max="5772" width="9.140625" style="28" customWidth="1"/>
    <col min="5773" max="5773" width="8" style="28" customWidth="1"/>
    <col min="5774" max="5774" width="7.5703125" style="28" customWidth="1"/>
    <col min="5775" max="5775" width="9" style="28" customWidth="1"/>
    <col min="5776" max="5778" width="9.140625" style="28" customWidth="1"/>
    <col min="5779" max="5784" width="0" style="28" hidden="1" customWidth="1"/>
    <col min="5785" max="6015" width="9.140625" style="28"/>
    <col min="6016" max="6016" width="7.85546875" style="28" customWidth="1"/>
    <col min="6017" max="6017" width="57.85546875" style="28" customWidth="1"/>
    <col min="6018" max="6018" width="10.140625" style="28" customWidth="1"/>
    <col min="6019" max="6019" width="12.28515625" style="28" customWidth="1"/>
    <col min="6020" max="6022" width="0" style="28" hidden="1" customWidth="1"/>
    <col min="6023" max="6023" width="9.7109375" style="28" customWidth="1"/>
    <col min="6024" max="6025" width="10.7109375" style="28" customWidth="1"/>
    <col min="6026" max="6026" width="11.85546875" style="28" customWidth="1"/>
    <col min="6027" max="6027" width="0" style="28" hidden="1" customWidth="1"/>
    <col min="6028" max="6028" width="9.140625" style="28" customWidth="1"/>
    <col min="6029" max="6029" width="8" style="28" customWidth="1"/>
    <col min="6030" max="6030" width="7.5703125" style="28" customWidth="1"/>
    <col min="6031" max="6031" width="9" style="28" customWidth="1"/>
    <col min="6032" max="6034" width="9.140625" style="28" customWidth="1"/>
    <col min="6035" max="6040" width="0" style="28" hidden="1" customWidth="1"/>
    <col min="6041" max="6271" width="9.140625" style="28"/>
    <col min="6272" max="6272" width="7.85546875" style="28" customWidth="1"/>
    <col min="6273" max="6273" width="57.85546875" style="28" customWidth="1"/>
    <col min="6274" max="6274" width="10.140625" style="28" customWidth="1"/>
    <col min="6275" max="6275" width="12.28515625" style="28" customWidth="1"/>
    <col min="6276" max="6278" width="0" style="28" hidden="1" customWidth="1"/>
    <col min="6279" max="6279" width="9.7109375" style="28" customWidth="1"/>
    <col min="6280" max="6281" width="10.7109375" style="28" customWidth="1"/>
    <col min="6282" max="6282" width="11.85546875" style="28" customWidth="1"/>
    <col min="6283" max="6283" width="0" style="28" hidden="1" customWidth="1"/>
    <col min="6284" max="6284" width="9.140625" style="28" customWidth="1"/>
    <col min="6285" max="6285" width="8" style="28" customWidth="1"/>
    <col min="6286" max="6286" width="7.5703125" style="28" customWidth="1"/>
    <col min="6287" max="6287" width="9" style="28" customWidth="1"/>
    <col min="6288" max="6290" width="9.140625" style="28" customWidth="1"/>
    <col min="6291" max="6296" width="0" style="28" hidden="1" customWidth="1"/>
    <col min="6297" max="6527" width="9.140625" style="28"/>
    <col min="6528" max="6528" width="7.85546875" style="28" customWidth="1"/>
    <col min="6529" max="6529" width="57.85546875" style="28" customWidth="1"/>
    <col min="6530" max="6530" width="10.140625" style="28" customWidth="1"/>
    <col min="6531" max="6531" width="12.28515625" style="28" customWidth="1"/>
    <col min="6532" max="6534" width="0" style="28" hidden="1" customWidth="1"/>
    <col min="6535" max="6535" width="9.7109375" style="28" customWidth="1"/>
    <col min="6536" max="6537" width="10.7109375" style="28" customWidth="1"/>
    <col min="6538" max="6538" width="11.85546875" style="28" customWidth="1"/>
    <col min="6539" max="6539" width="0" style="28" hidden="1" customWidth="1"/>
    <col min="6540" max="6540" width="9.140625" style="28" customWidth="1"/>
    <col min="6541" max="6541" width="8" style="28" customWidth="1"/>
    <col min="6542" max="6542" width="7.5703125" style="28" customWidth="1"/>
    <col min="6543" max="6543" width="9" style="28" customWidth="1"/>
    <col min="6544" max="6546" width="9.140625" style="28" customWidth="1"/>
    <col min="6547" max="6552" width="0" style="28" hidden="1" customWidth="1"/>
    <col min="6553" max="6783" width="9.140625" style="28"/>
    <col min="6784" max="6784" width="7.85546875" style="28" customWidth="1"/>
    <col min="6785" max="6785" width="57.85546875" style="28" customWidth="1"/>
    <col min="6786" max="6786" width="10.140625" style="28" customWidth="1"/>
    <col min="6787" max="6787" width="12.28515625" style="28" customWidth="1"/>
    <col min="6788" max="6790" width="0" style="28" hidden="1" customWidth="1"/>
    <col min="6791" max="6791" width="9.7109375" style="28" customWidth="1"/>
    <col min="6792" max="6793" width="10.7109375" style="28" customWidth="1"/>
    <col min="6794" max="6794" width="11.85546875" style="28" customWidth="1"/>
    <col min="6795" max="6795" width="0" style="28" hidden="1" customWidth="1"/>
    <col min="6796" max="6796" width="9.140625" style="28" customWidth="1"/>
    <col min="6797" max="6797" width="8" style="28" customWidth="1"/>
    <col min="6798" max="6798" width="7.5703125" style="28" customWidth="1"/>
    <col min="6799" max="6799" width="9" style="28" customWidth="1"/>
    <col min="6800" max="6802" width="9.140625" style="28" customWidth="1"/>
    <col min="6803" max="6808" width="0" style="28" hidden="1" customWidth="1"/>
    <col min="6809" max="7039" width="9.140625" style="28"/>
    <col min="7040" max="7040" width="7.85546875" style="28" customWidth="1"/>
    <col min="7041" max="7041" width="57.85546875" style="28" customWidth="1"/>
    <col min="7042" max="7042" width="10.140625" style="28" customWidth="1"/>
    <col min="7043" max="7043" width="12.28515625" style="28" customWidth="1"/>
    <col min="7044" max="7046" width="0" style="28" hidden="1" customWidth="1"/>
    <col min="7047" max="7047" width="9.7109375" style="28" customWidth="1"/>
    <col min="7048" max="7049" width="10.7109375" style="28" customWidth="1"/>
    <col min="7050" max="7050" width="11.85546875" style="28" customWidth="1"/>
    <col min="7051" max="7051" width="0" style="28" hidden="1" customWidth="1"/>
    <col min="7052" max="7052" width="9.140625" style="28" customWidth="1"/>
    <col min="7053" max="7053" width="8" style="28" customWidth="1"/>
    <col min="7054" max="7054" width="7.5703125" style="28" customWidth="1"/>
    <col min="7055" max="7055" width="9" style="28" customWidth="1"/>
    <col min="7056" max="7058" width="9.140625" style="28" customWidth="1"/>
    <col min="7059" max="7064" width="0" style="28" hidden="1" customWidth="1"/>
    <col min="7065" max="7295" width="9.140625" style="28"/>
    <col min="7296" max="7296" width="7.85546875" style="28" customWidth="1"/>
    <col min="7297" max="7297" width="57.85546875" style="28" customWidth="1"/>
    <col min="7298" max="7298" width="10.140625" style="28" customWidth="1"/>
    <col min="7299" max="7299" width="12.28515625" style="28" customWidth="1"/>
    <col min="7300" max="7302" width="0" style="28" hidden="1" customWidth="1"/>
    <col min="7303" max="7303" width="9.7109375" style="28" customWidth="1"/>
    <col min="7304" max="7305" width="10.7109375" style="28" customWidth="1"/>
    <col min="7306" max="7306" width="11.85546875" style="28" customWidth="1"/>
    <col min="7307" max="7307" width="0" style="28" hidden="1" customWidth="1"/>
    <col min="7308" max="7308" width="9.140625" style="28" customWidth="1"/>
    <col min="7309" max="7309" width="8" style="28" customWidth="1"/>
    <col min="7310" max="7310" width="7.5703125" style="28" customWidth="1"/>
    <col min="7311" max="7311" width="9" style="28" customWidth="1"/>
    <col min="7312" max="7314" width="9.140625" style="28" customWidth="1"/>
    <col min="7315" max="7320" width="0" style="28" hidden="1" customWidth="1"/>
    <col min="7321" max="7551" width="9.140625" style="28"/>
    <col min="7552" max="7552" width="7.85546875" style="28" customWidth="1"/>
    <col min="7553" max="7553" width="57.85546875" style="28" customWidth="1"/>
    <col min="7554" max="7554" width="10.140625" style="28" customWidth="1"/>
    <col min="7555" max="7555" width="12.28515625" style="28" customWidth="1"/>
    <col min="7556" max="7558" width="0" style="28" hidden="1" customWidth="1"/>
    <col min="7559" max="7559" width="9.7109375" style="28" customWidth="1"/>
    <col min="7560" max="7561" width="10.7109375" style="28" customWidth="1"/>
    <col min="7562" max="7562" width="11.85546875" style="28" customWidth="1"/>
    <col min="7563" max="7563" width="0" style="28" hidden="1" customWidth="1"/>
    <col min="7564" max="7564" width="9.140625" style="28" customWidth="1"/>
    <col min="7565" max="7565" width="8" style="28" customWidth="1"/>
    <col min="7566" max="7566" width="7.5703125" style="28" customWidth="1"/>
    <col min="7567" max="7567" width="9" style="28" customWidth="1"/>
    <col min="7568" max="7570" width="9.140625" style="28" customWidth="1"/>
    <col min="7571" max="7576" width="0" style="28" hidden="1" customWidth="1"/>
    <col min="7577" max="7807" width="9.140625" style="28"/>
    <col min="7808" max="7808" width="7.85546875" style="28" customWidth="1"/>
    <col min="7809" max="7809" width="57.85546875" style="28" customWidth="1"/>
    <col min="7810" max="7810" width="10.140625" style="28" customWidth="1"/>
    <col min="7811" max="7811" width="12.28515625" style="28" customWidth="1"/>
    <col min="7812" max="7814" width="0" style="28" hidden="1" customWidth="1"/>
    <col min="7815" max="7815" width="9.7109375" style="28" customWidth="1"/>
    <col min="7816" max="7817" width="10.7109375" style="28" customWidth="1"/>
    <col min="7818" max="7818" width="11.85546875" style="28" customWidth="1"/>
    <col min="7819" max="7819" width="0" style="28" hidden="1" customWidth="1"/>
    <col min="7820" max="7820" width="9.140625" style="28" customWidth="1"/>
    <col min="7821" max="7821" width="8" style="28" customWidth="1"/>
    <col min="7822" max="7822" width="7.5703125" style="28" customWidth="1"/>
    <col min="7823" max="7823" width="9" style="28" customWidth="1"/>
    <col min="7824" max="7826" width="9.140625" style="28" customWidth="1"/>
    <col min="7827" max="7832" width="0" style="28" hidden="1" customWidth="1"/>
    <col min="7833" max="8063" width="9.140625" style="28"/>
    <col min="8064" max="8064" width="7.85546875" style="28" customWidth="1"/>
    <col min="8065" max="8065" width="57.85546875" style="28" customWidth="1"/>
    <col min="8066" max="8066" width="10.140625" style="28" customWidth="1"/>
    <col min="8067" max="8067" width="12.28515625" style="28" customWidth="1"/>
    <col min="8068" max="8070" width="0" style="28" hidden="1" customWidth="1"/>
    <col min="8071" max="8071" width="9.7109375" style="28" customWidth="1"/>
    <col min="8072" max="8073" width="10.7109375" style="28" customWidth="1"/>
    <col min="8074" max="8074" width="11.85546875" style="28" customWidth="1"/>
    <col min="8075" max="8075" width="0" style="28" hidden="1" customWidth="1"/>
    <col min="8076" max="8076" width="9.140625" style="28" customWidth="1"/>
    <col min="8077" max="8077" width="8" style="28" customWidth="1"/>
    <col min="8078" max="8078" width="7.5703125" style="28" customWidth="1"/>
    <col min="8079" max="8079" width="9" style="28" customWidth="1"/>
    <col min="8080" max="8082" width="9.140625" style="28" customWidth="1"/>
    <col min="8083" max="8088" width="0" style="28" hidden="1" customWidth="1"/>
    <col min="8089" max="8319" width="9.140625" style="28"/>
    <col min="8320" max="8320" width="7.85546875" style="28" customWidth="1"/>
    <col min="8321" max="8321" width="57.85546875" style="28" customWidth="1"/>
    <col min="8322" max="8322" width="10.140625" style="28" customWidth="1"/>
    <col min="8323" max="8323" width="12.28515625" style="28" customWidth="1"/>
    <col min="8324" max="8326" width="0" style="28" hidden="1" customWidth="1"/>
    <col min="8327" max="8327" width="9.7109375" style="28" customWidth="1"/>
    <col min="8328" max="8329" width="10.7109375" style="28" customWidth="1"/>
    <col min="8330" max="8330" width="11.85546875" style="28" customWidth="1"/>
    <col min="8331" max="8331" width="0" style="28" hidden="1" customWidth="1"/>
    <col min="8332" max="8332" width="9.140625" style="28" customWidth="1"/>
    <col min="8333" max="8333" width="8" style="28" customWidth="1"/>
    <col min="8334" max="8334" width="7.5703125" style="28" customWidth="1"/>
    <col min="8335" max="8335" width="9" style="28" customWidth="1"/>
    <col min="8336" max="8338" width="9.140625" style="28" customWidth="1"/>
    <col min="8339" max="8344" width="0" style="28" hidden="1" customWidth="1"/>
    <col min="8345" max="8575" width="9.140625" style="28"/>
    <col min="8576" max="8576" width="7.85546875" style="28" customWidth="1"/>
    <col min="8577" max="8577" width="57.85546875" style="28" customWidth="1"/>
    <col min="8578" max="8578" width="10.140625" style="28" customWidth="1"/>
    <col min="8579" max="8579" width="12.28515625" style="28" customWidth="1"/>
    <col min="8580" max="8582" width="0" style="28" hidden="1" customWidth="1"/>
    <col min="8583" max="8583" width="9.7109375" style="28" customWidth="1"/>
    <col min="8584" max="8585" width="10.7109375" style="28" customWidth="1"/>
    <col min="8586" max="8586" width="11.85546875" style="28" customWidth="1"/>
    <col min="8587" max="8587" width="0" style="28" hidden="1" customWidth="1"/>
    <col min="8588" max="8588" width="9.140625" style="28" customWidth="1"/>
    <col min="8589" max="8589" width="8" style="28" customWidth="1"/>
    <col min="8590" max="8590" width="7.5703125" style="28" customWidth="1"/>
    <col min="8591" max="8591" width="9" style="28" customWidth="1"/>
    <col min="8592" max="8594" width="9.140625" style="28" customWidth="1"/>
    <col min="8595" max="8600" width="0" style="28" hidden="1" customWidth="1"/>
    <col min="8601" max="8831" width="9.140625" style="28"/>
    <col min="8832" max="8832" width="7.85546875" style="28" customWidth="1"/>
    <col min="8833" max="8833" width="57.85546875" style="28" customWidth="1"/>
    <col min="8834" max="8834" width="10.140625" style="28" customWidth="1"/>
    <col min="8835" max="8835" width="12.28515625" style="28" customWidth="1"/>
    <col min="8836" max="8838" width="0" style="28" hidden="1" customWidth="1"/>
    <col min="8839" max="8839" width="9.7109375" style="28" customWidth="1"/>
    <col min="8840" max="8841" width="10.7109375" style="28" customWidth="1"/>
    <col min="8842" max="8842" width="11.85546875" style="28" customWidth="1"/>
    <col min="8843" max="8843" width="0" style="28" hidden="1" customWidth="1"/>
    <col min="8844" max="8844" width="9.140625" style="28" customWidth="1"/>
    <col min="8845" max="8845" width="8" style="28" customWidth="1"/>
    <col min="8846" max="8846" width="7.5703125" style="28" customWidth="1"/>
    <col min="8847" max="8847" width="9" style="28" customWidth="1"/>
    <col min="8848" max="8850" width="9.140625" style="28" customWidth="1"/>
    <col min="8851" max="8856" width="0" style="28" hidden="1" customWidth="1"/>
    <col min="8857" max="9087" width="9.140625" style="28"/>
    <col min="9088" max="9088" width="7.85546875" style="28" customWidth="1"/>
    <col min="9089" max="9089" width="57.85546875" style="28" customWidth="1"/>
    <col min="9090" max="9090" width="10.140625" style="28" customWidth="1"/>
    <col min="9091" max="9091" width="12.28515625" style="28" customWidth="1"/>
    <col min="9092" max="9094" width="0" style="28" hidden="1" customWidth="1"/>
    <col min="9095" max="9095" width="9.7109375" style="28" customWidth="1"/>
    <col min="9096" max="9097" width="10.7109375" style="28" customWidth="1"/>
    <col min="9098" max="9098" width="11.85546875" style="28" customWidth="1"/>
    <col min="9099" max="9099" width="0" style="28" hidden="1" customWidth="1"/>
    <col min="9100" max="9100" width="9.140625" style="28" customWidth="1"/>
    <col min="9101" max="9101" width="8" style="28" customWidth="1"/>
    <col min="9102" max="9102" width="7.5703125" style="28" customWidth="1"/>
    <col min="9103" max="9103" width="9" style="28" customWidth="1"/>
    <col min="9104" max="9106" width="9.140625" style="28" customWidth="1"/>
    <col min="9107" max="9112" width="0" style="28" hidden="1" customWidth="1"/>
    <col min="9113" max="9343" width="9.140625" style="28"/>
    <col min="9344" max="9344" width="7.85546875" style="28" customWidth="1"/>
    <col min="9345" max="9345" width="57.85546875" style="28" customWidth="1"/>
    <col min="9346" max="9346" width="10.140625" style="28" customWidth="1"/>
    <col min="9347" max="9347" width="12.28515625" style="28" customWidth="1"/>
    <col min="9348" max="9350" width="0" style="28" hidden="1" customWidth="1"/>
    <col min="9351" max="9351" width="9.7109375" style="28" customWidth="1"/>
    <col min="9352" max="9353" width="10.7109375" style="28" customWidth="1"/>
    <col min="9354" max="9354" width="11.85546875" style="28" customWidth="1"/>
    <col min="9355" max="9355" width="0" style="28" hidden="1" customWidth="1"/>
    <col min="9356" max="9356" width="9.140625" style="28" customWidth="1"/>
    <col min="9357" max="9357" width="8" style="28" customWidth="1"/>
    <col min="9358" max="9358" width="7.5703125" style="28" customWidth="1"/>
    <col min="9359" max="9359" width="9" style="28" customWidth="1"/>
    <col min="9360" max="9362" width="9.140625" style="28" customWidth="1"/>
    <col min="9363" max="9368" width="0" style="28" hidden="1" customWidth="1"/>
    <col min="9369" max="9599" width="9.140625" style="28"/>
    <col min="9600" max="9600" width="7.85546875" style="28" customWidth="1"/>
    <col min="9601" max="9601" width="57.85546875" style="28" customWidth="1"/>
    <col min="9602" max="9602" width="10.140625" style="28" customWidth="1"/>
    <col min="9603" max="9603" width="12.28515625" style="28" customWidth="1"/>
    <col min="9604" max="9606" width="0" style="28" hidden="1" customWidth="1"/>
    <col min="9607" max="9607" width="9.7109375" style="28" customWidth="1"/>
    <col min="9608" max="9609" width="10.7109375" style="28" customWidth="1"/>
    <col min="9610" max="9610" width="11.85546875" style="28" customWidth="1"/>
    <col min="9611" max="9611" width="0" style="28" hidden="1" customWidth="1"/>
    <col min="9612" max="9612" width="9.140625" style="28" customWidth="1"/>
    <col min="9613" max="9613" width="8" style="28" customWidth="1"/>
    <col min="9614" max="9614" width="7.5703125" style="28" customWidth="1"/>
    <col min="9615" max="9615" width="9" style="28" customWidth="1"/>
    <col min="9616" max="9618" width="9.140625" style="28" customWidth="1"/>
    <col min="9619" max="9624" width="0" style="28" hidden="1" customWidth="1"/>
    <col min="9625" max="9855" width="9.140625" style="28"/>
    <col min="9856" max="9856" width="7.85546875" style="28" customWidth="1"/>
    <col min="9857" max="9857" width="57.85546875" style="28" customWidth="1"/>
    <col min="9858" max="9858" width="10.140625" style="28" customWidth="1"/>
    <col min="9859" max="9859" width="12.28515625" style="28" customWidth="1"/>
    <col min="9860" max="9862" width="0" style="28" hidden="1" customWidth="1"/>
    <col min="9863" max="9863" width="9.7109375" style="28" customWidth="1"/>
    <col min="9864" max="9865" width="10.7109375" style="28" customWidth="1"/>
    <col min="9866" max="9866" width="11.85546875" style="28" customWidth="1"/>
    <col min="9867" max="9867" width="0" style="28" hidden="1" customWidth="1"/>
    <col min="9868" max="9868" width="9.140625" style="28" customWidth="1"/>
    <col min="9869" max="9869" width="8" style="28" customWidth="1"/>
    <col min="9870" max="9870" width="7.5703125" style="28" customWidth="1"/>
    <col min="9871" max="9871" width="9" style="28" customWidth="1"/>
    <col min="9872" max="9874" width="9.140625" style="28" customWidth="1"/>
    <col min="9875" max="9880" width="0" style="28" hidden="1" customWidth="1"/>
    <col min="9881" max="10111" width="9.140625" style="28"/>
    <col min="10112" max="10112" width="7.85546875" style="28" customWidth="1"/>
    <col min="10113" max="10113" width="57.85546875" style="28" customWidth="1"/>
    <col min="10114" max="10114" width="10.140625" style="28" customWidth="1"/>
    <col min="10115" max="10115" width="12.28515625" style="28" customWidth="1"/>
    <col min="10116" max="10118" width="0" style="28" hidden="1" customWidth="1"/>
    <col min="10119" max="10119" width="9.7109375" style="28" customWidth="1"/>
    <col min="10120" max="10121" width="10.7109375" style="28" customWidth="1"/>
    <col min="10122" max="10122" width="11.85546875" style="28" customWidth="1"/>
    <col min="10123" max="10123" width="0" style="28" hidden="1" customWidth="1"/>
    <col min="10124" max="10124" width="9.140625" style="28" customWidth="1"/>
    <col min="10125" max="10125" width="8" style="28" customWidth="1"/>
    <col min="10126" max="10126" width="7.5703125" style="28" customWidth="1"/>
    <col min="10127" max="10127" width="9" style="28" customWidth="1"/>
    <col min="10128" max="10130" width="9.140625" style="28" customWidth="1"/>
    <col min="10131" max="10136" width="0" style="28" hidden="1" customWidth="1"/>
    <col min="10137" max="10367" width="9.140625" style="28"/>
    <col min="10368" max="10368" width="7.85546875" style="28" customWidth="1"/>
    <col min="10369" max="10369" width="57.85546875" style="28" customWidth="1"/>
    <col min="10370" max="10370" width="10.140625" style="28" customWidth="1"/>
    <col min="10371" max="10371" width="12.28515625" style="28" customWidth="1"/>
    <col min="10372" max="10374" width="0" style="28" hidden="1" customWidth="1"/>
    <col min="10375" max="10375" width="9.7109375" style="28" customWidth="1"/>
    <col min="10376" max="10377" width="10.7109375" style="28" customWidth="1"/>
    <col min="10378" max="10378" width="11.85546875" style="28" customWidth="1"/>
    <col min="10379" max="10379" width="0" style="28" hidden="1" customWidth="1"/>
    <col min="10380" max="10380" width="9.140625" style="28" customWidth="1"/>
    <col min="10381" max="10381" width="8" style="28" customWidth="1"/>
    <col min="10382" max="10382" width="7.5703125" style="28" customWidth="1"/>
    <col min="10383" max="10383" width="9" style="28" customWidth="1"/>
    <col min="10384" max="10386" width="9.140625" style="28" customWidth="1"/>
    <col min="10387" max="10392" width="0" style="28" hidden="1" customWidth="1"/>
    <col min="10393" max="10623" width="9.140625" style="28"/>
    <col min="10624" max="10624" width="7.85546875" style="28" customWidth="1"/>
    <col min="10625" max="10625" width="57.85546875" style="28" customWidth="1"/>
    <col min="10626" max="10626" width="10.140625" style="28" customWidth="1"/>
    <col min="10627" max="10627" width="12.28515625" style="28" customWidth="1"/>
    <col min="10628" max="10630" width="0" style="28" hidden="1" customWidth="1"/>
    <col min="10631" max="10631" width="9.7109375" style="28" customWidth="1"/>
    <col min="10632" max="10633" width="10.7109375" style="28" customWidth="1"/>
    <col min="10634" max="10634" width="11.85546875" style="28" customWidth="1"/>
    <col min="10635" max="10635" width="0" style="28" hidden="1" customWidth="1"/>
    <col min="10636" max="10636" width="9.140625" style="28" customWidth="1"/>
    <col min="10637" max="10637" width="8" style="28" customWidth="1"/>
    <col min="10638" max="10638" width="7.5703125" style="28" customWidth="1"/>
    <col min="10639" max="10639" width="9" style="28" customWidth="1"/>
    <col min="10640" max="10642" width="9.140625" style="28" customWidth="1"/>
    <col min="10643" max="10648" width="0" style="28" hidden="1" customWidth="1"/>
    <col min="10649" max="10879" width="9.140625" style="28"/>
    <col min="10880" max="10880" width="7.85546875" style="28" customWidth="1"/>
    <col min="10881" max="10881" width="57.85546875" style="28" customWidth="1"/>
    <col min="10882" max="10882" width="10.140625" style="28" customWidth="1"/>
    <col min="10883" max="10883" width="12.28515625" style="28" customWidth="1"/>
    <col min="10884" max="10886" width="0" style="28" hidden="1" customWidth="1"/>
    <col min="10887" max="10887" width="9.7109375" style="28" customWidth="1"/>
    <col min="10888" max="10889" width="10.7109375" style="28" customWidth="1"/>
    <col min="10890" max="10890" width="11.85546875" style="28" customWidth="1"/>
    <col min="10891" max="10891" width="0" style="28" hidden="1" customWidth="1"/>
    <col min="10892" max="10892" width="9.140625" style="28" customWidth="1"/>
    <col min="10893" max="10893" width="8" style="28" customWidth="1"/>
    <col min="10894" max="10894" width="7.5703125" style="28" customWidth="1"/>
    <col min="10895" max="10895" width="9" style="28" customWidth="1"/>
    <col min="10896" max="10898" width="9.140625" style="28" customWidth="1"/>
    <col min="10899" max="10904" width="0" style="28" hidden="1" customWidth="1"/>
    <col min="10905" max="11135" width="9.140625" style="28"/>
    <col min="11136" max="11136" width="7.85546875" style="28" customWidth="1"/>
    <col min="11137" max="11137" width="57.85546875" style="28" customWidth="1"/>
    <col min="11138" max="11138" width="10.140625" style="28" customWidth="1"/>
    <col min="11139" max="11139" width="12.28515625" style="28" customWidth="1"/>
    <col min="11140" max="11142" width="0" style="28" hidden="1" customWidth="1"/>
    <col min="11143" max="11143" width="9.7109375" style="28" customWidth="1"/>
    <col min="11144" max="11145" width="10.7109375" style="28" customWidth="1"/>
    <col min="11146" max="11146" width="11.85546875" style="28" customWidth="1"/>
    <col min="11147" max="11147" width="0" style="28" hidden="1" customWidth="1"/>
    <col min="11148" max="11148" width="9.140625" style="28" customWidth="1"/>
    <col min="11149" max="11149" width="8" style="28" customWidth="1"/>
    <col min="11150" max="11150" width="7.5703125" style="28" customWidth="1"/>
    <col min="11151" max="11151" width="9" style="28" customWidth="1"/>
    <col min="11152" max="11154" width="9.140625" style="28" customWidth="1"/>
    <col min="11155" max="11160" width="0" style="28" hidden="1" customWidth="1"/>
    <col min="11161" max="11391" width="9.140625" style="28"/>
    <col min="11392" max="11392" width="7.85546875" style="28" customWidth="1"/>
    <col min="11393" max="11393" width="57.85546875" style="28" customWidth="1"/>
    <col min="11394" max="11394" width="10.140625" style="28" customWidth="1"/>
    <col min="11395" max="11395" width="12.28515625" style="28" customWidth="1"/>
    <col min="11396" max="11398" width="0" style="28" hidden="1" customWidth="1"/>
    <col min="11399" max="11399" width="9.7109375" style="28" customWidth="1"/>
    <col min="11400" max="11401" width="10.7109375" style="28" customWidth="1"/>
    <col min="11402" max="11402" width="11.85546875" style="28" customWidth="1"/>
    <col min="11403" max="11403" width="0" style="28" hidden="1" customWidth="1"/>
    <col min="11404" max="11404" width="9.140625" style="28" customWidth="1"/>
    <col min="11405" max="11405" width="8" style="28" customWidth="1"/>
    <col min="11406" max="11406" width="7.5703125" style="28" customWidth="1"/>
    <col min="11407" max="11407" width="9" style="28" customWidth="1"/>
    <col min="11408" max="11410" width="9.140625" style="28" customWidth="1"/>
    <col min="11411" max="11416" width="0" style="28" hidden="1" customWidth="1"/>
    <col min="11417" max="11647" width="9.140625" style="28"/>
    <col min="11648" max="11648" width="7.85546875" style="28" customWidth="1"/>
    <col min="11649" max="11649" width="57.85546875" style="28" customWidth="1"/>
    <col min="11650" max="11650" width="10.140625" style="28" customWidth="1"/>
    <col min="11651" max="11651" width="12.28515625" style="28" customWidth="1"/>
    <col min="11652" max="11654" width="0" style="28" hidden="1" customWidth="1"/>
    <col min="11655" max="11655" width="9.7109375" style="28" customWidth="1"/>
    <col min="11656" max="11657" width="10.7109375" style="28" customWidth="1"/>
    <col min="11658" max="11658" width="11.85546875" style="28" customWidth="1"/>
    <col min="11659" max="11659" width="0" style="28" hidden="1" customWidth="1"/>
    <col min="11660" max="11660" width="9.140625" style="28" customWidth="1"/>
    <col min="11661" max="11661" width="8" style="28" customWidth="1"/>
    <col min="11662" max="11662" width="7.5703125" style="28" customWidth="1"/>
    <col min="11663" max="11663" width="9" style="28" customWidth="1"/>
    <col min="11664" max="11666" width="9.140625" style="28" customWidth="1"/>
    <col min="11667" max="11672" width="0" style="28" hidden="1" customWidth="1"/>
    <col min="11673" max="11903" width="9.140625" style="28"/>
    <col min="11904" max="11904" width="7.85546875" style="28" customWidth="1"/>
    <col min="11905" max="11905" width="57.85546875" style="28" customWidth="1"/>
    <col min="11906" max="11906" width="10.140625" style="28" customWidth="1"/>
    <col min="11907" max="11907" width="12.28515625" style="28" customWidth="1"/>
    <col min="11908" max="11910" width="0" style="28" hidden="1" customWidth="1"/>
    <col min="11911" max="11911" width="9.7109375" style="28" customWidth="1"/>
    <col min="11912" max="11913" width="10.7109375" style="28" customWidth="1"/>
    <col min="11914" max="11914" width="11.85546875" style="28" customWidth="1"/>
    <col min="11915" max="11915" width="0" style="28" hidden="1" customWidth="1"/>
    <col min="11916" max="11916" width="9.140625" style="28" customWidth="1"/>
    <col min="11917" max="11917" width="8" style="28" customWidth="1"/>
    <col min="11918" max="11918" width="7.5703125" style="28" customWidth="1"/>
    <col min="11919" max="11919" width="9" style="28" customWidth="1"/>
    <col min="11920" max="11922" width="9.140625" style="28" customWidth="1"/>
    <col min="11923" max="11928" width="0" style="28" hidden="1" customWidth="1"/>
    <col min="11929" max="12159" width="9.140625" style="28"/>
    <col min="12160" max="12160" width="7.85546875" style="28" customWidth="1"/>
    <col min="12161" max="12161" width="57.85546875" style="28" customWidth="1"/>
    <col min="12162" max="12162" width="10.140625" style="28" customWidth="1"/>
    <col min="12163" max="12163" width="12.28515625" style="28" customWidth="1"/>
    <col min="12164" max="12166" width="0" style="28" hidden="1" customWidth="1"/>
    <col min="12167" max="12167" width="9.7109375" style="28" customWidth="1"/>
    <col min="12168" max="12169" width="10.7109375" style="28" customWidth="1"/>
    <col min="12170" max="12170" width="11.85546875" style="28" customWidth="1"/>
    <col min="12171" max="12171" width="0" style="28" hidden="1" customWidth="1"/>
    <col min="12172" max="12172" width="9.140625" style="28" customWidth="1"/>
    <col min="12173" max="12173" width="8" style="28" customWidth="1"/>
    <col min="12174" max="12174" width="7.5703125" style="28" customWidth="1"/>
    <col min="12175" max="12175" width="9" style="28" customWidth="1"/>
    <col min="12176" max="12178" width="9.140625" style="28" customWidth="1"/>
    <col min="12179" max="12184" width="0" style="28" hidden="1" customWidth="1"/>
    <col min="12185" max="12415" width="9.140625" style="28"/>
    <col min="12416" max="12416" width="7.85546875" style="28" customWidth="1"/>
    <col min="12417" max="12417" width="57.85546875" style="28" customWidth="1"/>
    <col min="12418" max="12418" width="10.140625" style="28" customWidth="1"/>
    <col min="12419" max="12419" width="12.28515625" style="28" customWidth="1"/>
    <col min="12420" max="12422" width="0" style="28" hidden="1" customWidth="1"/>
    <col min="12423" max="12423" width="9.7109375" style="28" customWidth="1"/>
    <col min="12424" max="12425" width="10.7109375" style="28" customWidth="1"/>
    <col min="12426" max="12426" width="11.85546875" style="28" customWidth="1"/>
    <col min="12427" max="12427" width="0" style="28" hidden="1" customWidth="1"/>
    <col min="12428" max="12428" width="9.140625" style="28" customWidth="1"/>
    <col min="12429" max="12429" width="8" style="28" customWidth="1"/>
    <col min="12430" max="12430" width="7.5703125" style="28" customWidth="1"/>
    <col min="12431" max="12431" width="9" style="28" customWidth="1"/>
    <col min="12432" max="12434" width="9.140625" style="28" customWidth="1"/>
    <col min="12435" max="12440" width="0" style="28" hidden="1" customWidth="1"/>
    <col min="12441" max="12671" width="9.140625" style="28"/>
    <col min="12672" max="12672" width="7.85546875" style="28" customWidth="1"/>
    <col min="12673" max="12673" width="57.85546875" style="28" customWidth="1"/>
    <col min="12674" max="12674" width="10.140625" style="28" customWidth="1"/>
    <col min="12675" max="12675" width="12.28515625" style="28" customWidth="1"/>
    <col min="12676" max="12678" width="0" style="28" hidden="1" customWidth="1"/>
    <col min="12679" max="12679" width="9.7109375" style="28" customWidth="1"/>
    <col min="12680" max="12681" width="10.7109375" style="28" customWidth="1"/>
    <col min="12682" max="12682" width="11.85546875" style="28" customWidth="1"/>
    <col min="12683" max="12683" width="0" style="28" hidden="1" customWidth="1"/>
    <col min="12684" max="12684" width="9.140625" style="28" customWidth="1"/>
    <col min="12685" max="12685" width="8" style="28" customWidth="1"/>
    <col min="12686" max="12686" width="7.5703125" style="28" customWidth="1"/>
    <col min="12687" max="12687" width="9" style="28" customWidth="1"/>
    <col min="12688" max="12690" width="9.140625" style="28" customWidth="1"/>
    <col min="12691" max="12696" width="0" style="28" hidden="1" customWidth="1"/>
    <col min="12697" max="12927" width="9.140625" style="28"/>
    <col min="12928" max="12928" width="7.85546875" style="28" customWidth="1"/>
    <col min="12929" max="12929" width="57.85546875" style="28" customWidth="1"/>
    <col min="12930" max="12930" width="10.140625" style="28" customWidth="1"/>
    <col min="12931" max="12931" width="12.28515625" style="28" customWidth="1"/>
    <col min="12932" max="12934" width="0" style="28" hidden="1" customWidth="1"/>
    <col min="12935" max="12935" width="9.7109375" style="28" customWidth="1"/>
    <col min="12936" max="12937" width="10.7109375" style="28" customWidth="1"/>
    <col min="12938" max="12938" width="11.85546875" style="28" customWidth="1"/>
    <col min="12939" max="12939" width="0" style="28" hidden="1" customWidth="1"/>
    <col min="12940" max="12940" width="9.140625" style="28" customWidth="1"/>
    <col min="12941" max="12941" width="8" style="28" customWidth="1"/>
    <col min="12942" max="12942" width="7.5703125" style="28" customWidth="1"/>
    <col min="12943" max="12943" width="9" style="28" customWidth="1"/>
    <col min="12944" max="12946" width="9.140625" style="28" customWidth="1"/>
    <col min="12947" max="12952" width="0" style="28" hidden="1" customWidth="1"/>
    <col min="12953" max="13183" width="9.140625" style="28"/>
    <col min="13184" max="13184" width="7.85546875" style="28" customWidth="1"/>
    <col min="13185" max="13185" width="57.85546875" style="28" customWidth="1"/>
    <col min="13186" max="13186" width="10.140625" style="28" customWidth="1"/>
    <col min="13187" max="13187" width="12.28515625" style="28" customWidth="1"/>
    <col min="13188" max="13190" width="0" style="28" hidden="1" customWidth="1"/>
    <col min="13191" max="13191" width="9.7109375" style="28" customWidth="1"/>
    <col min="13192" max="13193" width="10.7109375" style="28" customWidth="1"/>
    <col min="13194" max="13194" width="11.85546875" style="28" customWidth="1"/>
    <col min="13195" max="13195" width="0" style="28" hidden="1" customWidth="1"/>
    <col min="13196" max="13196" width="9.140625" style="28" customWidth="1"/>
    <col min="13197" max="13197" width="8" style="28" customWidth="1"/>
    <col min="13198" max="13198" width="7.5703125" style="28" customWidth="1"/>
    <col min="13199" max="13199" width="9" style="28" customWidth="1"/>
    <col min="13200" max="13202" width="9.140625" style="28" customWidth="1"/>
    <col min="13203" max="13208" width="0" style="28" hidden="1" customWidth="1"/>
    <col min="13209" max="13439" width="9.140625" style="28"/>
    <col min="13440" max="13440" width="7.85546875" style="28" customWidth="1"/>
    <col min="13441" max="13441" width="57.85546875" style="28" customWidth="1"/>
    <col min="13442" max="13442" width="10.140625" style="28" customWidth="1"/>
    <col min="13443" max="13443" width="12.28515625" style="28" customWidth="1"/>
    <col min="13444" max="13446" width="0" style="28" hidden="1" customWidth="1"/>
    <col min="13447" max="13447" width="9.7109375" style="28" customWidth="1"/>
    <col min="13448" max="13449" width="10.7109375" style="28" customWidth="1"/>
    <col min="13450" max="13450" width="11.85546875" style="28" customWidth="1"/>
    <col min="13451" max="13451" width="0" style="28" hidden="1" customWidth="1"/>
    <col min="13452" max="13452" width="9.140625" style="28" customWidth="1"/>
    <col min="13453" max="13453" width="8" style="28" customWidth="1"/>
    <col min="13454" max="13454" width="7.5703125" style="28" customWidth="1"/>
    <col min="13455" max="13455" width="9" style="28" customWidth="1"/>
    <col min="13456" max="13458" width="9.140625" style="28" customWidth="1"/>
    <col min="13459" max="13464" width="0" style="28" hidden="1" customWidth="1"/>
    <col min="13465" max="13695" width="9.140625" style="28"/>
    <col min="13696" max="13696" width="7.85546875" style="28" customWidth="1"/>
    <col min="13697" max="13697" width="57.85546875" style="28" customWidth="1"/>
    <col min="13698" max="13698" width="10.140625" style="28" customWidth="1"/>
    <col min="13699" max="13699" width="12.28515625" style="28" customWidth="1"/>
    <col min="13700" max="13702" width="0" style="28" hidden="1" customWidth="1"/>
    <col min="13703" max="13703" width="9.7109375" style="28" customWidth="1"/>
    <col min="13704" max="13705" width="10.7109375" style="28" customWidth="1"/>
    <col min="13706" max="13706" width="11.85546875" style="28" customWidth="1"/>
    <col min="13707" max="13707" width="0" style="28" hidden="1" customWidth="1"/>
    <col min="13708" max="13708" width="9.140625" style="28" customWidth="1"/>
    <col min="13709" max="13709" width="8" style="28" customWidth="1"/>
    <col min="13710" max="13710" width="7.5703125" style="28" customWidth="1"/>
    <col min="13711" max="13711" width="9" style="28" customWidth="1"/>
    <col min="13712" max="13714" width="9.140625" style="28" customWidth="1"/>
    <col min="13715" max="13720" width="0" style="28" hidden="1" customWidth="1"/>
    <col min="13721" max="13951" width="9.140625" style="28"/>
    <col min="13952" max="13952" width="7.85546875" style="28" customWidth="1"/>
    <col min="13953" max="13953" width="57.85546875" style="28" customWidth="1"/>
    <col min="13954" max="13954" width="10.140625" style="28" customWidth="1"/>
    <col min="13955" max="13955" width="12.28515625" style="28" customWidth="1"/>
    <col min="13956" max="13958" width="0" style="28" hidden="1" customWidth="1"/>
    <col min="13959" max="13959" width="9.7109375" style="28" customWidth="1"/>
    <col min="13960" max="13961" width="10.7109375" style="28" customWidth="1"/>
    <col min="13962" max="13962" width="11.85546875" style="28" customWidth="1"/>
    <col min="13963" max="13963" width="0" style="28" hidden="1" customWidth="1"/>
    <col min="13964" max="13964" width="9.140625" style="28" customWidth="1"/>
    <col min="13965" max="13965" width="8" style="28" customWidth="1"/>
    <col min="13966" max="13966" width="7.5703125" style="28" customWidth="1"/>
    <col min="13967" max="13967" width="9" style="28" customWidth="1"/>
    <col min="13968" max="13970" width="9.140625" style="28" customWidth="1"/>
    <col min="13971" max="13976" width="0" style="28" hidden="1" customWidth="1"/>
    <col min="13977" max="14207" width="9.140625" style="28"/>
    <col min="14208" max="14208" width="7.85546875" style="28" customWidth="1"/>
    <col min="14209" max="14209" width="57.85546875" style="28" customWidth="1"/>
    <col min="14210" max="14210" width="10.140625" style="28" customWidth="1"/>
    <col min="14211" max="14211" width="12.28515625" style="28" customWidth="1"/>
    <col min="14212" max="14214" width="0" style="28" hidden="1" customWidth="1"/>
    <col min="14215" max="14215" width="9.7109375" style="28" customWidth="1"/>
    <col min="14216" max="14217" width="10.7109375" style="28" customWidth="1"/>
    <col min="14218" max="14218" width="11.85546875" style="28" customWidth="1"/>
    <col min="14219" max="14219" width="0" style="28" hidden="1" customWidth="1"/>
    <col min="14220" max="14220" width="9.140625" style="28" customWidth="1"/>
    <col min="14221" max="14221" width="8" style="28" customWidth="1"/>
    <col min="14222" max="14222" width="7.5703125" style="28" customWidth="1"/>
    <col min="14223" max="14223" width="9" style="28" customWidth="1"/>
    <col min="14224" max="14226" width="9.140625" style="28" customWidth="1"/>
    <col min="14227" max="14232" width="0" style="28" hidden="1" customWidth="1"/>
    <col min="14233" max="14463" width="9.140625" style="28"/>
    <col min="14464" max="14464" width="7.85546875" style="28" customWidth="1"/>
    <col min="14465" max="14465" width="57.85546875" style="28" customWidth="1"/>
    <col min="14466" max="14466" width="10.140625" style="28" customWidth="1"/>
    <col min="14467" max="14467" width="12.28515625" style="28" customWidth="1"/>
    <col min="14468" max="14470" width="0" style="28" hidden="1" customWidth="1"/>
    <col min="14471" max="14471" width="9.7109375" style="28" customWidth="1"/>
    <col min="14472" max="14473" width="10.7109375" style="28" customWidth="1"/>
    <col min="14474" max="14474" width="11.85546875" style="28" customWidth="1"/>
    <col min="14475" max="14475" width="0" style="28" hidden="1" customWidth="1"/>
    <col min="14476" max="14476" width="9.140625" style="28" customWidth="1"/>
    <col min="14477" max="14477" width="8" style="28" customWidth="1"/>
    <col min="14478" max="14478" width="7.5703125" style="28" customWidth="1"/>
    <col min="14479" max="14479" width="9" style="28" customWidth="1"/>
    <col min="14480" max="14482" width="9.140625" style="28" customWidth="1"/>
    <col min="14483" max="14488" width="0" style="28" hidden="1" customWidth="1"/>
    <col min="14489" max="14719" width="9.140625" style="28"/>
    <col min="14720" max="14720" width="7.85546875" style="28" customWidth="1"/>
    <col min="14721" max="14721" width="57.85546875" style="28" customWidth="1"/>
    <col min="14722" max="14722" width="10.140625" style="28" customWidth="1"/>
    <col min="14723" max="14723" width="12.28515625" style="28" customWidth="1"/>
    <col min="14724" max="14726" width="0" style="28" hidden="1" customWidth="1"/>
    <col min="14727" max="14727" width="9.7109375" style="28" customWidth="1"/>
    <col min="14728" max="14729" width="10.7109375" style="28" customWidth="1"/>
    <col min="14730" max="14730" width="11.85546875" style="28" customWidth="1"/>
    <col min="14731" max="14731" width="0" style="28" hidden="1" customWidth="1"/>
    <col min="14732" max="14732" width="9.140625" style="28" customWidth="1"/>
    <col min="14733" max="14733" width="8" style="28" customWidth="1"/>
    <col min="14734" max="14734" width="7.5703125" style="28" customWidth="1"/>
    <col min="14735" max="14735" width="9" style="28" customWidth="1"/>
    <col min="14736" max="14738" width="9.140625" style="28" customWidth="1"/>
    <col min="14739" max="14744" width="0" style="28" hidden="1" customWidth="1"/>
    <col min="14745" max="14975" width="9.140625" style="28"/>
    <col min="14976" max="14976" width="7.85546875" style="28" customWidth="1"/>
    <col min="14977" max="14977" width="57.85546875" style="28" customWidth="1"/>
    <col min="14978" max="14978" width="10.140625" style="28" customWidth="1"/>
    <col min="14979" max="14979" width="12.28515625" style="28" customWidth="1"/>
    <col min="14980" max="14982" width="0" style="28" hidden="1" customWidth="1"/>
    <col min="14983" max="14983" width="9.7109375" style="28" customWidth="1"/>
    <col min="14984" max="14985" width="10.7109375" style="28" customWidth="1"/>
    <col min="14986" max="14986" width="11.85546875" style="28" customWidth="1"/>
    <col min="14987" max="14987" width="0" style="28" hidden="1" customWidth="1"/>
    <col min="14988" max="14988" width="9.140625" style="28" customWidth="1"/>
    <col min="14989" max="14989" width="8" style="28" customWidth="1"/>
    <col min="14990" max="14990" width="7.5703125" style="28" customWidth="1"/>
    <col min="14991" max="14991" width="9" style="28" customWidth="1"/>
    <col min="14992" max="14994" width="9.140625" style="28" customWidth="1"/>
    <col min="14995" max="15000" width="0" style="28" hidden="1" customWidth="1"/>
    <col min="15001" max="15231" width="9.140625" style="28"/>
    <col min="15232" max="15232" width="7.85546875" style="28" customWidth="1"/>
    <col min="15233" max="15233" width="57.85546875" style="28" customWidth="1"/>
    <col min="15234" max="15234" width="10.140625" style="28" customWidth="1"/>
    <col min="15235" max="15235" width="12.28515625" style="28" customWidth="1"/>
    <col min="15236" max="15238" width="0" style="28" hidden="1" customWidth="1"/>
    <col min="15239" max="15239" width="9.7109375" style="28" customWidth="1"/>
    <col min="15240" max="15241" width="10.7109375" style="28" customWidth="1"/>
    <col min="15242" max="15242" width="11.85546875" style="28" customWidth="1"/>
    <col min="15243" max="15243" width="0" style="28" hidden="1" customWidth="1"/>
    <col min="15244" max="15244" width="9.140625" style="28" customWidth="1"/>
    <col min="15245" max="15245" width="8" style="28" customWidth="1"/>
    <col min="15246" max="15246" width="7.5703125" style="28" customWidth="1"/>
    <col min="15247" max="15247" width="9" style="28" customWidth="1"/>
    <col min="15248" max="15250" width="9.140625" style="28" customWidth="1"/>
    <col min="15251" max="15256" width="0" style="28" hidden="1" customWidth="1"/>
    <col min="15257" max="15487" width="9.140625" style="28"/>
    <col min="15488" max="15488" width="7.85546875" style="28" customWidth="1"/>
    <col min="15489" max="15489" width="57.85546875" style="28" customWidth="1"/>
    <col min="15490" max="15490" width="10.140625" style="28" customWidth="1"/>
    <col min="15491" max="15491" width="12.28515625" style="28" customWidth="1"/>
    <col min="15492" max="15494" width="0" style="28" hidden="1" customWidth="1"/>
    <col min="15495" max="15495" width="9.7109375" style="28" customWidth="1"/>
    <col min="15496" max="15497" width="10.7109375" style="28" customWidth="1"/>
    <col min="15498" max="15498" width="11.85546875" style="28" customWidth="1"/>
    <col min="15499" max="15499" width="0" style="28" hidden="1" customWidth="1"/>
    <col min="15500" max="15500" width="9.140625" style="28" customWidth="1"/>
    <col min="15501" max="15501" width="8" style="28" customWidth="1"/>
    <col min="15502" max="15502" width="7.5703125" style="28" customWidth="1"/>
    <col min="15503" max="15503" width="9" style="28" customWidth="1"/>
    <col min="15504" max="15506" width="9.140625" style="28" customWidth="1"/>
    <col min="15507" max="15512" width="0" style="28" hidden="1" customWidth="1"/>
    <col min="15513" max="15743" width="9.140625" style="28"/>
    <col min="15744" max="15744" width="7.85546875" style="28" customWidth="1"/>
    <col min="15745" max="15745" width="57.85546875" style="28" customWidth="1"/>
    <col min="15746" max="15746" width="10.140625" style="28" customWidth="1"/>
    <col min="15747" max="15747" width="12.28515625" style="28" customWidth="1"/>
    <col min="15748" max="15750" width="0" style="28" hidden="1" customWidth="1"/>
    <col min="15751" max="15751" width="9.7109375" style="28" customWidth="1"/>
    <col min="15752" max="15753" width="10.7109375" style="28" customWidth="1"/>
    <col min="15754" max="15754" width="11.85546875" style="28" customWidth="1"/>
    <col min="15755" max="15755" width="0" style="28" hidden="1" customWidth="1"/>
    <col min="15756" max="15756" width="9.140625" style="28" customWidth="1"/>
    <col min="15757" max="15757" width="8" style="28" customWidth="1"/>
    <col min="15758" max="15758" width="7.5703125" style="28" customWidth="1"/>
    <col min="15759" max="15759" width="9" style="28" customWidth="1"/>
    <col min="15760" max="15762" width="9.140625" style="28" customWidth="1"/>
    <col min="15763" max="15768" width="0" style="28" hidden="1" customWidth="1"/>
    <col min="15769" max="15999" width="9.140625" style="28"/>
    <col min="16000" max="16000" width="7.85546875" style="28" customWidth="1"/>
    <col min="16001" max="16001" width="57.85546875" style="28" customWidth="1"/>
    <col min="16002" max="16002" width="10.140625" style="28" customWidth="1"/>
    <col min="16003" max="16003" width="12.28515625" style="28" customWidth="1"/>
    <col min="16004" max="16006" width="0" style="28" hidden="1" customWidth="1"/>
    <col min="16007" max="16007" width="9.7109375" style="28" customWidth="1"/>
    <col min="16008" max="16009" width="10.7109375" style="28" customWidth="1"/>
    <col min="16010" max="16010" width="11.85546875" style="28" customWidth="1"/>
    <col min="16011" max="16011" width="0" style="28" hidden="1" customWidth="1"/>
    <col min="16012" max="16012" width="9.140625" style="28" customWidth="1"/>
    <col min="16013" max="16013" width="8" style="28" customWidth="1"/>
    <col min="16014" max="16014" width="7.5703125" style="28" customWidth="1"/>
    <col min="16015" max="16015" width="9" style="28" customWidth="1"/>
    <col min="16016" max="16018" width="9.140625" style="28" customWidth="1"/>
    <col min="16019" max="16024" width="0" style="28" hidden="1" customWidth="1"/>
    <col min="16025" max="16384" width="9.140625" style="28"/>
  </cols>
  <sheetData>
    <row r="2" spans="1:8" x14ac:dyDescent="0.25">
      <c r="A2" s="117" t="s">
        <v>73</v>
      </c>
      <c r="B2" s="117"/>
      <c r="C2" s="117"/>
      <c r="D2" s="117"/>
      <c r="E2" s="117"/>
      <c r="F2" s="117"/>
      <c r="G2" s="117"/>
      <c r="H2" s="117"/>
    </row>
    <row r="3" spans="1:8" ht="15" x14ac:dyDescent="0.25">
      <c r="A3" s="26"/>
      <c r="B3" s="26"/>
      <c r="C3" s="26"/>
      <c r="D3" s="26"/>
      <c r="E3" s="26"/>
      <c r="F3" s="26"/>
      <c r="G3" s="26"/>
    </row>
    <row r="4" spans="1:8" x14ac:dyDescent="0.25">
      <c r="A4" s="118" t="s">
        <v>1</v>
      </c>
      <c r="B4" s="121"/>
      <c r="C4" s="122"/>
      <c r="D4" s="1"/>
      <c r="E4" s="2"/>
      <c r="F4" s="3"/>
      <c r="G4" s="27"/>
      <c r="H4" s="118" t="s">
        <v>0</v>
      </c>
    </row>
    <row r="5" spans="1:8" x14ac:dyDescent="0.25">
      <c r="A5" s="119"/>
      <c r="B5" s="123" t="s">
        <v>2</v>
      </c>
      <c r="C5" s="124"/>
      <c r="D5" s="127" t="s">
        <v>3</v>
      </c>
      <c r="E5" s="128"/>
      <c r="F5" s="129"/>
      <c r="G5" s="130" t="s">
        <v>4</v>
      </c>
      <c r="H5" s="119"/>
    </row>
    <row r="6" spans="1:8" ht="15" x14ac:dyDescent="0.25">
      <c r="A6" s="119"/>
      <c r="B6" s="123"/>
      <c r="C6" s="124"/>
      <c r="D6" s="133" t="s">
        <v>5</v>
      </c>
      <c r="E6" s="133" t="s">
        <v>6</v>
      </c>
      <c r="F6" s="133" t="s">
        <v>7</v>
      </c>
      <c r="G6" s="131"/>
      <c r="H6" s="119"/>
    </row>
    <row r="7" spans="1:8" ht="15" x14ac:dyDescent="0.25">
      <c r="A7" s="119"/>
      <c r="B7" s="123"/>
      <c r="C7" s="124"/>
      <c r="D7" s="134"/>
      <c r="E7" s="134"/>
      <c r="F7" s="134"/>
      <c r="G7" s="131"/>
      <c r="H7" s="119"/>
    </row>
    <row r="8" spans="1:8" ht="15" x14ac:dyDescent="0.25">
      <c r="A8" s="120"/>
      <c r="B8" s="125"/>
      <c r="C8" s="126"/>
      <c r="D8" s="135"/>
      <c r="E8" s="135"/>
      <c r="F8" s="135"/>
      <c r="G8" s="132"/>
      <c r="H8" s="120"/>
    </row>
    <row r="9" spans="1:8" ht="27" customHeight="1" x14ac:dyDescent="0.25">
      <c r="A9" s="93" t="s">
        <v>31</v>
      </c>
      <c r="B9" s="94"/>
      <c r="C9" s="94"/>
      <c r="D9" s="94"/>
      <c r="E9" s="94"/>
      <c r="F9" s="94"/>
      <c r="G9" s="95"/>
      <c r="H9" s="51"/>
    </row>
    <row r="10" spans="1:8" ht="23.25" customHeight="1" x14ac:dyDescent="0.25">
      <c r="A10" s="93" t="s">
        <v>34</v>
      </c>
      <c r="B10" s="94"/>
      <c r="C10" s="95"/>
      <c r="D10" s="4"/>
      <c r="E10" s="4"/>
      <c r="F10" s="4"/>
      <c r="G10" s="4"/>
      <c r="H10" s="51"/>
    </row>
    <row r="11" spans="1:8" ht="18.75" x14ac:dyDescent="0.25">
      <c r="A11" s="52" t="s">
        <v>74</v>
      </c>
      <c r="B11" s="110" t="s">
        <v>75</v>
      </c>
      <c r="C11" s="111"/>
      <c r="D11" s="20">
        <v>13.32</v>
      </c>
      <c r="E11" s="20">
        <v>13.8</v>
      </c>
      <c r="F11" s="20">
        <v>58.3</v>
      </c>
      <c r="G11" s="20">
        <v>336.8</v>
      </c>
      <c r="H11" s="25">
        <v>366</v>
      </c>
    </row>
    <row r="12" spans="1:8" ht="18.75" x14ac:dyDescent="0.3">
      <c r="A12" s="42" t="s">
        <v>64</v>
      </c>
      <c r="B12" s="98">
        <v>50</v>
      </c>
      <c r="C12" s="99"/>
      <c r="D12" s="7">
        <v>2.42</v>
      </c>
      <c r="E12" s="7">
        <v>2.5099999999999998</v>
      </c>
      <c r="F12" s="7">
        <v>16.03</v>
      </c>
      <c r="G12" s="7">
        <v>37.22</v>
      </c>
      <c r="H12" s="19">
        <v>428</v>
      </c>
    </row>
    <row r="13" spans="1:8" ht="18.75" x14ac:dyDescent="0.3">
      <c r="A13" s="42" t="s">
        <v>9</v>
      </c>
      <c r="B13" s="89">
        <v>200</v>
      </c>
      <c r="C13" s="90"/>
      <c r="D13" s="7">
        <v>0.17</v>
      </c>
      <c r="E13" s="7">
        <v>0.04</v>
      </c>
      <c r="F13" s="7">
        <v>9.9700000000000006</v>
      </c>
      <c r="G13" s="7">
        <v>40.56</v>
      </c>
      <c r="H13" s="19">
        <v>376</v>
      </c>
    </row>
    <row r="14" spans="1:8" s="33" customFormat="1" x14ac:dyDescent="0.25">
      <c r="A14" s="9" t="s">
        <v>10</v>
      </c>
      <c r="B14" s="100">
        <v>500</v>
      </c>
      <c r="C14" s="101"/>
      <c r="D14" s="10">
        <f>SUM(D11:D13)</f>
        <v>15.91</v>
      </c>
      <c r="E14" s="10">
        <f>SUM(E11:E13)</f>
        <v>16.350000000000001</v>
      </c>
      <c r="F14" s="10">
        <f>SUM(F11:F13)</f>
        <v>84.3</v>
      </c>
      <c r="G14" s="10">
        <f>SUM(G11:G13)</f>
        <v>414.58</v>
      </c>
      <c r="H14" s="24"/>
    </row>
    <row r="15" spans="1:8" ht="18.75" x14ac:dyDescent="0.25">
      <c r="A15" s="93" t="s">
        <v>33</v>
      </c>
      <c r="B15" s="94"/>
      <c r="C15" s="94"/>
      <c r="D15" s="94"/>
      <c r="E15" s="94"/>
      <c r="F15" s="94"/>
      <c r="G15" s="95"/>
      <c r="H15" s="51"/>
    </row>
    <row r="16" spans="1:8" ht="18.75" x14ac:dyDescent="0.25">
      <c r="A16" s="93" t="s">
        <v>34</v>
      </c>
      <c r="B16" s="94"/>
      <c r="C16" s="95"/>
      <c r="D16" s="4"/>
      <c r="E16" s="4"/>
      <c r="F16" s="4"/>
      <c r="G16" s="4"/>
      <c r="H16" s="51"/>
    </row>
    <row r="17" spans="1:8" ht="18.75" x14ac:dyDescent="0.3">
      <c r="A17" s="5" t="s">
        <v>30</v>
      </c>
      <c r="B17" s="89">
        <v>150</v>
      </c>
      <c r="C17" s="90"/>
      <c r="D17" s="7">
        <v>6.2</v>
      </c>
      <c r="E17" s="7">
        <v>9.9</v>
      </c>
      <c r="F17" s="7">
        <v>19.2</v>
      </c>
      <c r="G17" s="7">
        <v>189.4</v>
      </c>
      <c r="H17" s="19">
        <v>334</v>
      </c>
    </row>
    <row r="18" spans="1:8" ht="37.5" x14ac:dyDescent="0.3">
      <c r="A18" s="5" t="s">
        <v>29</v>
      </c>
      <c r="B18" s="89">
        <v>110</v>
      </c>
      <c r="C18" s="90"/>
      <c r="D18" s="13">
        <v>7.081818181818182</v>
      </c>
      <c r="E18" s="13">
        <v>11.6454545454545</v>
      </c>
      <c r="F18" s="13">
        <v>12.727272727272727</v>
      </c>
      <c r="G18" s="13">
        <v>183.69</v>
      </c>
      <c r="H18" s="19">
        <v>128</v>
      </c>
    </row>
    <row r="19" spans="1:8" ht="18.75" x14ac:dyDescent="0.3">
      <c r="A19" s="42" t="s">
        <v>15</v>
      </c>
      <c r="B19" s="98">
        <v>40</v>
      </c>
      <c r="C19" s="99"/>
      <c r="D19" s="7">
        <v>3</v>
      </c>
      <c r="E19" s="7">
        <v>0.29600000000000004</v>
      </c>
      <c r="F19" s="7">
        <v>19.399999999999999</v>
      </c>
      <c r="G19" s="7">
        <v>92.4</v>
      </c>
      <c r="H19" s="19" t="s">
        <v>8</v>
      </c>
    </row>
    <row r="20" spans="1:8" ht="18.75" x14ac:dyDescent="0.3">
      <c r="A20" s="16" t="s">
        <v>18</v>
      </c>
      <c r="B20" s="98">
        <v>200</v>
      </c>
      <c r="C20" s="99"/>
      <c r="D20" s="7">
        <v>0.26</v>
      </c>
      <c r="E20" s="7">
        <v>0.05</v>
      </c>
      <c r="F20" s="7">
        <v>12.26</v>
      </c>
      <c r="G20" s="7">
        <v>49.72</v>
      </c>
      <c r="H20" s="19">
        <v>377</v>
      </c>
    </row>
    <row r="21" spans="1:8" s="33" customFormat="1" x14ac:dyDescent="0.25">
      <c r="A21" s="9" t="s">
        <v>10</v>
      </c>
      <c r="B21" s="100">
        <f>SUM(B17:C20)</f>
        <v>500</v>
      </c>
      <c r="C21" s="101"/>
      <c r="D21" s="10">
        <f>SUM(D17:D20)</f>
        <v>16.541818181818183</v>
      </c>
      <c r="E21" s="10">
        <f>SUM(E17:E20)</f>
        <v>21.891454545454501</v>
      </c>
      <c r="F21" s="10">
        <f>SUM(F17:F20)</f>
        <v>63.587272727272726</v>
      </c>
      <c r="G21" s="10">
        <f>SUM(G17:G20)</f>
        <v>515.21</v>
      </c>
      <c r="H21" s="24"/>
    </row>
    <row r="22" spans="1:8" ht="18.75" x14ac:dyDescent="0.25">
      <c r="A22" s="93" t="s">
        <v>35</v>
      </c>
      <c r="B22" s="94"/>
      <c r="C22" s="94"/>
      <c r="D22" s="94"/>
      <c r="E22" s="94"/>
      <c r="F22" s="94"/>
      <c r="G22" s="95"/>
      <c r="H22" s="51"/>
    </row>
    <row r="23" spans="1:8" ht="18.75" x14ac:dyDescent="0.25">
      <c r="A23" s="93" t="s">
        <v>34</v>
      </c>
      <c r="B23" s="94"/>
      <c r="C23" s="95"/>
      <c r="D23" s="4"/>
      <c r="E23" s="4"/>
      <c r="F23" s="4"/>
      <c r="G23" s="4"/>
      <c r="H23" s="51"/>
    </row>
    <row r="24" spans="1:8" ht="18.75" x14ac:dyDescent="0.3">
      <c r="A24" s="5" t="s">
        <v>56</v>
      </c>
      <c r="B24" s="110" t="s">
        <v>55</v>
      </c>
      <c r="C24" s="111"/>
      <c r="D24" s="15">
        <f>10.6-2.76-2</f>
        <v>5.84</v>
      </c>
      <c r="E24" s="15">
        <f>3.9+2+1.1</f>
        <v>7</v>
      </c>
      <c r="F24" s="15">
        <f>72.5-13+2.56-8</f>
        <v>54.06</v>
      </c>
      <c r="G24" s="15">
        <f>302.6-0.36</f>
        <v>302.24</v>
      </c>
      <c r="H24" s="19">
        <v>175</v>
      </c>
    </row>
    <row r="25" spans="1:8" ht="18.75" x14ac:dyDescent="0.3">
      <c r="A25" s="42" t="s">
        <v>78</v>
      </c>
      <c r="B25" s="53">
        <v>100</v>
      </c>
      <c r="C25" s="53">
        <v>30</v>
      </c>
      <c r="D25" s="7">
        <v>5.81</v>
      </c>
      <c r="E25" s="7">
        <v>8.1</v>
      </c>
      <c r="F25" s="7">
        <v>74.62</v>
      </c>
      <c r="G25" s="7">
        <v>394.64</v>
      </c>
      <c r="H25" s="19">
        <v>429</v>
      </c>
    </row>
    <row r="26" spans="1:8" ht="18.75" x14ac:dyDescent="0.3">
      <c r="A26" s="42" t="s">
        <v>68</v>
      </c>
      <c r="B26" s="102" t="s">
        <v>55</v>
      </c>
      <c r="C26" s="103"/>
      <c r="D26" s="7">
        <v>1.7</v>
      </c>
      <c r="E26" s="7">
        <v>1.3</v>
      </c>
      <c r="F26" s="7">
        <v>17.399999999999999</v>
      </c>
      <c r="G26" s="7">
        <v>88</v>
      </c>
      <c r="H26" s="19" t="s">
        <v>62</v>
      </c>
    </row>
    <row r="27" spans="1:8" s="33" customFormat="1" x14ac:dyDescent="0.25">
      <c r="A27" s="9" t="s">
        <v>10</v>
      </c>
      <c r="B27" s="10">
        <v>500</v>
      </c>
      <c r="C27" s="10">
        <v>430</v>
      </c>
      <c r="D27" s="10">
        <f>SUM(D24:D26)</f>
        <v>13.349999999999998</v>
      </c>
      <c r="E27" s="10">
        <f>SUM(E24:E26)</f>
        <v>16.399999999999999</v>
      </c>
      <c r="F27" s="10">
        <f>SUM(F24:F26)</f>
        <v>146.08000000000001</v>
      </c>
      <c r="G27" s="10">
        <f>SUM(G24:G26)</f>
        <v>784.88</v>
      </c>
      <c r="H27" s="24"/>
    </row>
    <row r="28" spans="1:8" ht="18.75" x14ac:dyDescent="0.25">
      <c r="A28" s="93" t="s">
        <v>36</v>
      </c>
      <c r="B28" s="94"/>
      <c r="C28" s="94"/>
      <c r="D28" s="94"/>
      <c r="E28" s="94"/>
      <c r="F28" s="94"/>
      <c r="G28" s="95"/>
      <c r="H28" s="51"/>
    </row>
    <row r="29" spans="1:8" ht="18.75" x14ac:dyDescent="0.25">
      <c r="A29" s="39" t="s">
        <v>34</v>
      </c>
      <c r="B29" s="93"/>
      <c r="C29" s="95"/>
      <c r="D29" s="4"/>
      <c r="E29" s="4"/>
      <c r="F29" s="4"/>
      <c r="G29" s="4"/>
      <c r="H29" s="51"/>
    </row>
    <row r="30" spans="1:8" ht="18.75" x14ac:dyDescent="0.3">
      <c r="A30" s="43" t="s">
        <v>50</v>
      </c>
      <c r="B30" s="106">
        <v>150</v>
      </c>
      <c r="C30" s="107"/>
      <c r="D30" s="17">
        <v>3.8</v>
      </c>
      <c r="E30" s="17">
        <v>6.6</v>
      </c>
      <c r="F30" s="17">
        <v>30.1</v>
      </c>
      <c r="G30" s="17">
        <v>194.6</v>
      </c>
      <c r="H30" s="19">
        <v>234</v>
      </c>
    </row>
    <row r="31" spans="1:8" ht="18.75" x14ac:dyDescent="0.3">
      <c r="A31" s="16" t="s">
        <v>79</v>
      </c>
      <c r="B31" s="96">
        <v>100</v>
      </c>
      <c r="C31" s="97"/>
      <c r="D31" s="35">
        <v>2.6</v>
      </c>
      <c r="E31" s="35">
        <v>2.7</v>
      </c>
      <c r="F31" s="35">
        <v>0</v>
      </c>
      <c r="G31" s="35">
        <v>34.6</v>
      </c>
      <c r="H31" s="19" t="s">
        <v>57</v>
      </c>
    </row>
    <row r="32" spans="1:8" ht="18.75" x14ac:dyDescent="0.3">
      <c r="A32" s="42" t="s">
        <v>70</v>
      </c>
      <c r="B32" s="98">
        <v>50</v>
      </c>
      <c r="C32" s="99"/>
      <c r="D32" s="7">
        <v>2.42</v>
      </c>
      <c r="E32" s="7">
        <v>2.5099999999999998</v>
      </c>
      <c r="F32" s="7">
        <v>16.03</v>
      </c>
      <c r="G32" s="7">
        <v>37.22</v>
      </c>
      <c r="H32" s="19">
        <v>428</v>
      </c>
    </row>
    <row r="33" spans="1:8" ht="18.75" x14ac:dyDescent="0.3">
      <c r="A33" s="42" t="s">
        <v>9</v>
      </c>
      <c r="B33" s="113">
        <v>200</v>
      </c>
      <c r="C33" s="114"/>
      <c r="D33" s="7">
        <v>0.17</v>
      </c>
      <c r="E33" s="7">
        <v>0.04</v>
      </c>
      <c r="F33" s="7">
        <v>9.9700000000000006</v>
      </c>
      <c r="G33" s="7">
        <v>40.56</v>
      </c>
      <c r="H33" s="19">
        <v>376</v>
      </c>
    </row>
    <row r="34" spans="1:8" s="30" customFormat="1" x14ac:dyDescent="0.25">
      <c r="A34" s="9" t="s">
        <v>10</v>
      </c>
      <c r="B34" s="115">
        <v>500</v>
      </c>
      <c r="C34" s="116"/>
      <c r="D34" s="10">
        <f>SUM(D30:D33)</f>
        <v>8.99</v>
      </c>
      <c r="E34" s="10">
        <f>SUM(E30:E33)</f>
        <v>11.85</v>
      </c>
      <c r="F34" s="10">
        <f>SUM(F30:F33)</f>
        <v>56.1</v>
      </c>
      <c r="G34" s="10">
        <f>SUM(G30:G33)</f>
        <v>306.97999999999996</v>
      </c>
      <c r="H34" s="24"/>
    </row>
    <row r="35" spans="1:8" ht="18.75" x14ac:dyDescent="0.25">
      <c r="A35" s="93" t="s">
        <v>37</v>
      </c>
      <c r="B35" s="94"/>
      <c r="C35" s="94"/>
      <c r="D35" s="94"/>
      <c r="E35" s="94"/>
      <c r="F35" s="94"/>
      <c r="G35" s="95"/>
      <c r="H35" s="51"/>
    </row>
    <row r="36" spans="1:8" ht="18.75" x14ac:dyDescent="0.25">
      <c r="A36" s="93" t="s">
        <v>34</v>
      </c>
      <c r="B36" s="94"/>
      <c r="C36" s="95"/>
      <c r="D36" s="4"/>
      <c r="E36" s="4"/>
      <c r="F36" s="4"/>
      <c r="G36" s="4"/>
      <c r="H36" s="51"/>
    </row>
    <row r="37" spans="1:8" ht="24" customHeight="1" x14ac:dyDescent="0.3">
      <c r="A37" s="5" t="s">
        <v>30</v>
      </c>
      <c r="B37" s="112">
        <v>150</v>
      </c>
      <c r="C37" s="112"/>
      <c r="D37" s="7">
        <v>6.2</v>
      </c>
      <c r="E37" s="7">
        <v>9.9</v>
      </c>
      <c r="F37" s="7">
        <v>19.2</v>
      </c>
      <c r="G37" s="7">
        <v>189.4</v>
      </c>
      <c r="H37" s="19">
        <v>334</v>
      </c>
    </row>
    <row r="38" spans="1:8" ht="35.25" customHeight="1" x14ac:dyDescent="0.3">
      <c r="A38" s="5" t="s">
        <v>29</v>
      </c>
      <c r="B38" s="89">
        <v>110</v>
      </c>
      <c r="C38" s="90"/>
      <c r="D38" s="13">
        <v>7.081818181818182</v>
      </c>
      <c r="E38" s="13">
        <v>11.6454545454545</v>
      </c>
      <c r="F38" s="13">
        <v>12.727272727272727</v>
      </c>
      <c r="G38" s="13">
        <v>183.69</v>
      </c>
      <c r="H38" s="19">
        <v>128</v>
      </c>
    </row>
    <row r="39" spans="1:8" ht="21" customHeight="1" x14ac:dyDescent="0.3">
      <c r="A39" s="42" t="s">
        <v>70</v>
      </c>
      <c r="B39" s="98">
        <v>50</v>
      </c>
      <c r="C39" s="99"/>
      <c r="D39" s="7">
        <v>2.42</v>
      </c>
      <c r="E39" s="7">
        <v>2.5099999999999998</v>
      </c>
      <c r="F39" s="7">
        <v>16.03</v>
      </c>
      <c r="G39" s="7">
        <v>37.22</v>
      </c>
      <c r="H39" s="19">
        <v>428</v>
      </c>
    </row>
    <row r="40" spans="1:8" ht="22.5" customHeight="1" x14ac:dyDescent="0.3">
      <c r="A40" s="16" t="s">
        <v>18</v>
      </c>
      <c r="B40" s="98">
        <v>200</v>
      </c>
      <c r="C40" s="99"/>
      <c r="D40" s="7">
        <v>0.26</v>
      </c>
      <c r="E40" s="7">
        <v>0.05</v>
      </c>
      <c r="F40" s="7">
        <v>12.26</v>
      </c>
      <c r="G40" s="7">
        <v>49.72</v>
      </c>
      <c r="H40" s="19">
        <v>377</v>
      </c>
    </row>
    <row r="41" spans="1:8" s="30" customFormat="1" x14ac:dyDescent="0.25">
      <c r="A41" s="9" t="s">
        <v>10</v>
      </c>
      <c r="B41" s="100">
        <v>510</v>
      </c>
      <c r="C41" s="101"/>
      <c r="D41" s="4">
        <f>SUM(D37:D40)</f>
        <v>15.961818181818181</v>
      </c>
      <c r="E41" s="4">
        <f>SUM(E37:E40)</f>
        <v>24.105454545454503</v>
      </c>
      <c r="F41" s="4">
        <f>SUM(F37:F40)</f>
        <v>60.217272727272722</v>
      </c>
      <c r="G41" s="4">
        <f>SUM(G37:G40)</f>
        <v>460.03000000000009</v>
      </c>
      <c r="H41" s="24"/>
    </row>
    <row r="42" spans="1:8" ht="18.75" x14ac:dyDescent="0.25">
      <c r="A42" s="93" t="s">
        <v>38</v>
      </c>
      <c r="B42" s="94"/>
      <c r="C42" s="94"/>
      <c r="D42" s="94"/>
      <c r="E42" s="94"/>
      <c r="F42" s="94"/>
      <c r="G42" s="95"/>
      <c r="H42" s="51"/>
    </row>
    <row r="43" spans="1:8" ht="18.75" x14ac:dyDescent="0.25">
      <c r="A43" s="93" t="s">
        <v>34</v>
      </c>
      <c r="B43" s="94"/>
      <c r="C43" s="95"/>
      <c r="D43" s="4"/>
      <c r="E43" s="4"/>
      <c r="F43" s="4"/>
      <c r="G43" s="4"/>
      <c r="H43" s="51"/>
    </row>
    <row r="44" spans="1:8" ht="18.75" x14ac:dyDescent="0.3">
      <c r="A44" s="12" t="s">
        <v>71</v>
      </c>
      <c r="B44" s="110" t="s">
        <v>55</v>
      </c>
      <c r="C44" s="111"/>
      <c r="D44" s="17">
        <f>122/1000*200</f>
        <v>24.4</v>
      </c>
      <c r="E44" s="17">
        <f>78.4/1000*200</f>
        <v>15.680000000000001</v>
      </c>
      <c r="F44" s="17">
        <f>226.3/1000*200</f>
        <v>45.26</v>
      </c>
      <c r="G44" s="17">
        <f>2095/1000*200</f>
        <v>419.00000000000006</v>
      </c>
      <c r="H44" s="19" t="s">
        <v>61</v>
      </c>
    </row>
    <row r="45" spans="1:8" ht="18.75" x14ac:dyDescent="0.3">
      <c r="A45" s="16" t="s">
        <v>72</v>
      </c>
      <c r="B45" s="108">
        <v>100</v>
      </c>
      <c r="C45" s="109"/>
      <c r="D45" s="7">
        <v>5.81</v>
      </c>
      <c r="E45" s="7">
        <v>8.1</v>
      </c>
      <c r="F45" s="7">
        <v>74.62</v>
      </c>
      <c r="G45" s="7">
        <v>394.64</v>
      </c>
      <c r="H45" s="19" t="s">
        <v>60</v>
      </c>
    </row>
    <row r="46" spans="1:8" ht="18.75" x14ac:dyDescent="0.3">
      <c r="A46" s="42" t="s">
        <v>9</v>
      </c>
      <c r="B46" s="89">
        <v>200</v>
      </c>
      <c r="C46" s="90"/>
      <c r="D46" s="7">
        <v>0.17</v>
      </c>
      <c r="E46" s="7">
        <v>0.04</v>
      </c>
      <c r="F46" s="7">
        <v>9.9700000000000006</v>
      </c>
      <c r="G46" s="7">
        <f>40.92-0.36</f>
        <v>40.56</v>
      </c>
      <c r="H46" s="19">
        <v>376</v>
      </c>
    </row>
    <row r="47" spans="1:8" s="30" customFormat="1" x14ac:dyDescent="0.25">
      <c r="A47" s="9" t="s">
        <v>10</v>
      </c>
      <c r="B47" s="100">
        <v>500</v>
      </c>
      <c r="C47" s="101"/>
      <c r="D47" s="4">
        <f>SUM(D44:D46)</f>
        <v>30.38</v>
      </c>
      <c r="E47" s="4">
        <f>SUM(E44:E46)</f>
        <v>23.82</v>
      </c>
      <c r="F47" s="4">
        <f>SUM(F44:F46)</f>
        <v>129.85</v>
      </c>
      <c r="G47" s="4">
        <f>SUM(G44:G46)</f>
        <v>854.2</v>
      </c>
      <c r="H47" s="24"/>
    </row>
    <row r="48" spans="1:8" ht="18.75" x14ac:dyDescent="0.25">
      <c r="A48" s="93" t="s">
        <v>39</v>
      </c>
      <c r="B48" s="94"/>
      <c r="C48" s="94"/>
      <c r="D48" s="94"/>
      <c r="E48" s="94"/>
      <c r="F48" s="94"/>
      <c r="G48" s="94"/>
      <c r="H48" s="95"/>
    </row>
    <row r="49" spans="1:8" ht="18.75" x14ac:dyDescent="0.25">
      <c r="A49" s="93" t="s">
        <v>34</v>
      </c>
      <c r="B49" s="94"/>
      <c r="C49" s="95"/>
      <c r="D49" s="4"/>
      <c r="E49" s="4"/>
      <c r="F49" s="4"/>
      <c r="G49" s="4"/>
      <c r="H49" s="51"/>
    </row>
    <row r="50" spans="1:8" ht="18.75" x14ac:dyDescent="0.3">
      <c r="A50" s="5" t="s">
        <v>24</v>
      </c>
      <c r="B50" s="87">
        <v>150</v>
      </c>
      <c r="C50" s="88"/>
      <c r="D50" s="17">
        <v>2.8</v>
      </c>
      <c r="E50" s="17">
        <v>7.6</v>
      </c>
      <c r="F50" s="17">
        <v>15.6</v>
      </c>
      <c r="G50" s="17">
        <v>142.80000000000001</v>
      </c>
      <c r="H50" s="19">
        <v>105</v>
      </c>
    </row>
    <row r="51" spans="1:8" ht="37.5" x14ac:dyDescent="0.3">
      <c r="A51" s="5" t="s">
        <v>66</v>
      </c>
      <c r="B51" s="89">
        <v>110</v>
      </c>
      <c r="C51" s="90"/>
      <c r="D51" s="13">
        <v>10.44</v>
      </c>
      <c r="E51" s="13">
        <v>7.0299999999999994</v>
      </c>
      <c r="F51" s="13">
        <v>7.6999999999999993</v>
      </c>
      <c r="G51" s="13">
        <v>135.47</v>
      </c>
      <c r="H51" s="19" t="s">
        <v>67</v>
      </c>
    </row>
    <row r="52" spans="1:8" ht="18.75" x14ac:dyDescent="0.3">
      <c r="A52" s="42" t="s">
        <v>15</v>
      </c>
      <c r="B52" s="98">
        <v>40</v>
      </c>
      <c r="C52" s="99"/>
      <c r="D52" s="7">
        <v>3</v>
      </c>
      <c r="E52" s="7">
        <v>0.29600000000000004</v>
      </c>
      <c r="F52" s="7">
        <v>19.399999999999999</v>
      </c>
      <c r="G52" s="7">
        <v>92.4</v>
      </c>
      <c r="H52" s="19" t="s">
        <v>8</v>
      </c>
    </row>
    <row r="53" spans="1:8" ht="18.75" x14ac:dyDescent="0.3">
      <c r="A53" s="16" t="s">
        <v>18</v>
      </c>
      <c r="B53" s="102" t="s">
        <v>55</v>
      </c>
      <c r="C53" s="103"/>
      <c r="D53" s="7">
        <v>0.26</v>
      </c>
      <c r="E53" s="7">
        <v>0.05</v>
      </c>
      <c r="F53" s="7">
        <v>12.26</v>
      </c>
      <c r="G53" s="7">
        <v>49.72</v>
      </c>
      <c r="H53" s="19">
        <v>377</v>
      </c>
    </row>
    <row r="54" spans="1:8" x14ac:dyDescent="0.25">
      <c r="A54" s="9" t="s">
        <v>10</v>
      </c>
      <c r="B54" s="100">
        <v>500</v>
      </c>
      <c r="C54" s="101"/>
      <c r="D54" s="4">
        <f>SUM(D50:D53)</f>
        <v>16.5</v>
      </c>
      <c r="E54" s="4">
        <f>SUM(E50:E53)</f>
        <v>14.975999999999999</v>
      </c>
      <c r="F54" s="4">
        <f>SUM(F50:F53)</f>
        <v>54.959999999999994</v>
      </c>
      <c r="G54" s="4">
        <f>SUM(G50:G53)</f>
        <v>420.39</v>
      </c>
      <c r="H54" s="24"/>
    </row>
    <row r="55" spans="1:8" ht="18.75" x14ac:dyDescent="0.25">
      <c r="A55" s="93" t="s">
        <v>40</v>
      </c>
      <c r="B55" s="94"/>
      <c r="C55" s="94"/>
      <c r="D55" s="94"/>
      <c r="E55" s="94"/>
      <c r="F55" s="94"/>
      <c r="G55" s="95"/>
      <c r="H55" s="51"/>
    </row>
    <row r="56" spans="1:8" ht="25.5" customHeight="1" x14ac:dyDescent="0.25">
      <c r="A56" s="93" t="s">
        <v>34</v>
      </c>
      <c r="B56" s="94"/>
      <c r="C56" s="95"/>
      <c r="D56" s="4"/>
      <c r="E56" s="4"/>
      <c r="F56" s="4"/>
      <c r="G56" s="4"/>
      <c r="H56" s="51"/>
    </row>
    <row r="57" spans="1:8" ht="20.25" customHeight="1" x14ac:dyDescent="0.3">
      <c r="A57" s="5" t="s">
        <v>30</v>
      </c>
      <c r="B57" s="89">
        <v>150</v>
      </c>
      <c r="C57" s="90"/>
      <c r="D57" s="7">
        <v>6.2</v>
      </c>
      <c r="E57" s="7">
        <v>9.9</v>
      </c>
      <c r="F57" s="7">
        <v>19.2</v>
      </c>
      <c r="G57" s="7">
        <v>189.4</v>
      </c>
      <c r="H57" s="19">
        <v>334</v>
      </c>
    </row>
    <row r="58" spans="1:8" ht="19.5" customHeight="1" x14ac:dyDescent="0.3">
      <c r="A58" s="16" t="s">
        <v>80</v>
      </c>
      <c r="B58" s="96">
        <v>110</v>
      </c>
      <c r="C58" s="97"/>
      <c r="D58" s="35">
        <v>5.2</v>
      </c>
      <c r="E58" s="35">
        <v>5.4</v>
      </c>
      <c r="F58" s="35">
        <v>0</v>
      </c>
      <c r="G58" s="35">
        <v>69.2</v>
      </c>
      <c r="H58" s="19" t="s">
        <v>57</v>
      </c>
    </row>
    <row r="59" spans="1:8" ht="21" customHeight="1" x14ac:dyDescent="0.3">
      <c r="A59" s="42" t="s">
        <v>70</v>
      </c>
      <c r="B59" s="98">
        <v>50</v>
      </c>
      <c r="C59" s="99"/>
      <c r="D59" s="7">
        <v>2.42</v>
      </c>
      <c r="E59" s="7">
        <v>2.5099999999999998</v>
      </c>
      <c r="F59" s="7">
        <v>16.03</v>
      </c>
      <c r="G59" s="7">
        <v>37.22</v>
      </c>
      <c r="H59" s="19">
        <v>428</v>
      </c>
    </row>
    <row r="60" spans="1:8" ht="19.5" customHeight="1" x14ac:dyDescent="0.3">
      <c r="A60" s="42" t="s">
        <v>9</v>
      </c>
      <c r="B60" s="98">
        <v>200</v>
      </c>
      <c r="C60" s="99"/>
      <c r="D60" s="7">
        <v>0.17</v>
      </c>
      <c r="E60" s="7">
        <v>0.04</v>
      </c>
      <c r="F60" s="7">
        <v>9.9700000000000006</v>
      </c>
      <c r="G60" s="7">
        <v>40.56</v>
      </c>
      <c r="H60" s="19">
        <v>376</v>
      </c>
    </row>
    <row r="61" spans="1:8" x14ac:dyDescent="0.25">
      <c r="A61" s="9" t="s">
        <v>10</v>
      </c>
      <c r="B61" s="100">
        <v>510</v>
      </c>
      <c r="C61" s="101"/>
      <c r="D61" s="4">
        <f>SUM(D57:D60)</f>
        <v>13.99</v>
      </c>
      <c r="E61" s="4">
        <f>SUM(E57:E60)</f>
        <v>17.850000000000001</v>
      </c>
      <c r="F61" s="4">
        <f>SUM(F57:F60)</f>
        <v>45.2</v>
      </c>
      <c r="G61" s="4">
        <f>SUM(G57:G60)</f>
        <v>336.38000000000005</v>
      </c>
      <c r="H61" s="24"/>
    </row>
    <row r="62" spans="1:8" ht="21.75" customHeight="1" x14ac:dyDescent="0.25">
      <c r="A62" s="93" t="s">
        <v>41</v>
      </c>
      <c r="B62" s="94"/>
      <c r="C62" s="94"/>
      <c r="D62" s="94"/>
      <c r="E62" s="94"/>
      <c r="F62" s="94"/>
      <c r="G62" s="95"/>
      <c r="H62" s="51"/>
    </row>
    <row r="63" spans="1:8" ht="18.75" x14ac:dyDescent="0.25">
      <c r="A63" s="93" t="s">
        <v>34</v>
      </c>
      <c r="B63" s="94"/>
      <c r="C63" s="95"/>
      <c r="D63" s="4"/>
      <c r="E63" s="4"/>
      <c r="F63" s="4"/>
      <c r="G63" s="4"/>
      <c r="H63" s="51"/>
    </row>
    <row r="64" spans="1:8" ht="18.75" x14ac:dyDescent="0.3">
      <c r="A64" s="43" t="s">
        <v>50</v>
      </c>
      <c r="B64" s="106">
        <v>150</v>
      </c>
      <c r="C64" s="107"/>
      <c r="D64" s="17">
        <v>3.8</v>
      </c>
      <c r="E64" s="17">
        <v>6.6</v>
      </c>
      <c r="F64" s="17">
        <v>30.1</v>
      </c>
      <c r="G64" s="17">
        <v>191.6</v>
      </c>
      <c r="H64" s="19">
        <v>234</v>
      </c>
    </row>
    <row r="65" spans="1:8" ht="18.75" x14ac:dyDescent="0.3">
      <c r="A65" s="43" t="s">
        <v>19</v>
      </c>
      <c r="B65" s="91">
        <v>110</v>
      </c>
      <c r="C65" s="92"/>
      <c r="D65" s="17">
        <v>7.8090909090909086</v>
      </c>
      <c r="E65" s="17">
        <v>7.6999999999999993</v>
      </c>
      <c r="F65" s="17">
        <v>8.0909090909090917</v>
      </c>
      <c r="G65" s="17">
        <v>132.54</v>
      </c>
      <c r="H65" s="19" t="s">
        <v>27</v>
      </c>
    </row>
    <row r="66" spans="1:8" ht="18.75" x14ac:dyDescent="0.3">
      <c r="A66" s="42" t="s">
        <v>15</v>
      </c>
      <c r="B66" s="98">
        <v>40</v>
      </c>
      <c r="C66" s="99"/>
      <c r="D66" s="7">
        <v>3</v>
      </c>
      <c r="E66" s="7">
        <v>0.29600000000000004</v>
      </c>
      <c r="F66" s="7">
        <v>19.399999999999999</v>
      </c>
      <c r="G66" s="7">
        <v>92.4</v>
      </c>
      <c r="H66" s="19" t="s">
        <v>8</v>
      </c>
    </row>
    <row r="67" spans="1:8" ht="18.75" x14ac:dyDescent="0.3">
      <c r="A67" s="16" t="s">
        <v>18</v>
      </c>
      <c r="B67" s="98">
        <v>200</v>
      </c>
      <c r="C67" s="99"/>
      <c r="D67" s="7">
        <v>0.26</v>
      </c>
      <c r="E67" s="7">
        <v>0.05</v>
      </c>
      <c r="F67" s="7">
        <v>12.26</v>
      </c>
      <c r="G67" s="7">
        <v>49.72</v>
      </c>
      <c r="H67" s="19">
        <v>377</v>
      </c>
    </row>
    <row r="68" spans="1:8" x14ac:dyDescent="0.25">
      <c r="A68" s="9" t="s">
        <v>10</v>
      </c>
      <c r="B68" s="100">
        <f>SUM(B64:C67)</f>
        <v>500</v>
      </c>
      <c r="C68" s="101"/>
      <c r="D68" s="4">
        <f>SUM(D64:D67)</f>
        <v>14.869090909090909</v>
      </c>
      <c r="E68" s="4">
        <f>SUM(E64:E67)</f>
        <v>14.645999999999999</v>
      </c>
      <c r="F68" s="4">
        <f>SUM(F64:F67)</f>
        <v>69.850909090909099</v>
      </c>
      <c r="G68" s="4">
        <f>SUM(G64:G67)</f>
        <v>466.26</v>
      </c>
      <c r="H68" s="24"/>
    </row>
    <row r="69" spans="1:8" ht="18.75" x14ac:dyDescent="0.25">
      <c r="A69" s="93" t="s">
        <v>42</v>
      </c>
      <c r="B69" s="94"/>
      <c r="C69" s="94"/>
      <c r="D69" s="94"/>
      <c r="E69" s="94"/>
      <c r="F69" s="94"/>
      <c r="G69" s="94"/>
      <c r="H69" s="95"/>
    </row>
    <row r="70" spans="1:8" ht="18.75" x14ac:dyDescent="0.25">
      <c r="A70" s="50" t="s">
        <v>43</v>
      </c>
      <c r="B70" s="93"/>
      <c r="C70" s="95"/>
      <c r="D70" s="4"/>
      <c r="E70" s="4"/>
      <c r="F70" s="4"/>
      <c r="G70" s="4"/>
      <c r="H70" s="51"/>
    </row>
    <row r="71" spans="1:8" ht="18.75" x14ac:dyDescent="0.3">
      <c r="A71" s="42" t="s">
        <v>12</v>
      </c>
      <c r="B71" s="98">
        <v>110</v>
      </c>
      <c r="C71" s="99"/>
      <c r="D71" s="7">
        <v>8.5</v>
      </c>
      <c r="E71" s="7">
        <v>5.4545454545454497</v>
      </c>
      <c r="F71" s="7">
        <v>9.4545454545454994</v>
      </c>
      <c r="G71" s="7">
        <v>120.54</v>
      </c>
      <c r="H71" s="19" t="s">
        <v>26</v>
      </c>
    </row>
    <row r="72" spans="1:8" ht="18.75" x14ac:dyDescent="0.3">
      <c r="A72" s="42" t="s">
        <v>11</v>
      </c>
      <c r="B72" s="98">
        <v>150</v>
      </c>
      <c r="C72" s="99"/>
      <c r="D72" s="7">
        <v>4.9000000000000004</v>
      </c>
      <c r="E72" s="7">
        <v>9.6</v>
      </c>
      <c r="F72" s="7">
        <v>11.9</v>
      </c>
      <c r="G72" s="7">
        <v>152.9</v>
      </c>
      <c r="H72" s="19">
        <v>171</v>
      </c>
    </row>
    <row r="73" spans="1:8" ht="18.75" x14ac:dyDescent="0.3">
      <c r="A73" s="42" t="s">
        <v>15</v>
      </c>
      <c r="B73" s="98">
        <v>40</v>
      </c>
      <c r="C73" s="99"/>
      <c r="D73" s="7">
        <v>3</v>
      </c>
      <c r="E73" s="7">
        <v>0.29600000000000004</v>
      </c>
      <c r="F73" s="7">
        <v>19.399999999999999</v>
      </c>
      <c r="G73" s="7">
        <v>92.4</v>
      </c>
      <c r="H73" s="19" t="s">
        <v>8</v>
      </c>
    </row>
    <row r="74" spans="1:8" ht="18.75" x14ac:dyDescent="0.3">
      <c r="A74" s="42" t="s">
        <v>9</v>
      </c>
      <c r="B74" s="89">
        <v>200</v>
      </c>
      <c r="C74" s="90"/>
      <c r="D74" s="7">
        <v>0.17</v>
      </c>
      <c r="E74" s="7">
        <v>0.04</v>
      </c>
      <c r="F74" s="7">
        <v>9.9700000000000006</v>
      </c>
      <c r="G74" s="7">
        <v>40.56</v>
      </c>
      <c r="H74" s="19">
        <v>376</v>
      </c>
    </row>
    <row r="75" spans="1:8" x14ac:dyDescent="0.25">
      <c r="A75" s="9" t="s">
        <v>10</v>
      </c>
      <c r="B75" s="104">
        <v>500</v>
      </c>
      <c r="C75" s="105"/>
      <c r="D75" s="4">
        <f>SUM(D71:D74)</f>
        <v>16.57</v>
      </c>
      <c r="E75" s="4">
        <f>SUM(E71:E74)</f>
        <v>15.390545454545448</v>
      </c>
      <c r="F75" s="4">
        <f>SUM(F71:F74)</f>
        <v>50.724545454545499</v>
      </c>
      <c r="G75" s="4">
        <f>SUM(G71:G74)</f>
        <v>406.40000000000003</v>
      </c>
      <c r="H75" s="24"/>
    </row>
    <row r="91" spans="3:8" ht="15" x14ac:dyDescent="0.25">
      <c r="C91" s="28"/>
      <c r="D91" s="28"/>
      <c r="E91" s="28"/>
      <c r="F91" s="28"/>
      <c r="G91" s="28"/>
      <c r="H91" s="28"/>
    </row>
    <row r="92" spans="3:8" ht="15" x14ac:dyDescent="0.25">
      <c r="C92" s="28"/>
      <c r="D92" s="28"/>
      <c r="E92" s="28"/>
      <c r="F92" s="28"/>
      <c r="G92" s="28"/>
      <c r="H92" s="28"/>
    </row>
    <row r="101" spans="3:8" ht="15" x14ac:dyDescent="0.25">
      <c r="C101" s="28"/>
      <c r="D101" s="28"/>
      <c r="E101" s="28"/>
      <c r="F101" s="28"/>
      <c r="G101" s="28"/>
      <c r="H101" s="28"/>
    </row>
  </sheetData>
  <mergeCells count="75">
    <mergeCell ref="A9:G9"/>
    <mergeCell ref="A10:C10"/>
    <mergeCell ref="B11:C11"/>
    <mergeCell ref="B12:C12"/>
    <mergeCell ref="B13:C13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A15:G15"/>
    <mergeCell ref="A16:C16"/>
    <mergeCell ref="B17:C17"/>
    <mergeCell ref="B18:C18"/>
    <mergeCell ref="B14:C14"/>
    <mergeCell ref="B26:C26"/>
    <mergeCell ref="A22:G22"/>
    <mergeCell ref="A23:C23"/>
    <mergeCell ref="B24:C24"/>
    <mergeCell ref="B19:C19"/>
    <mergeCell ref="B20:C20"/>
    <mergeCell ref="B21:C21"/>
    <mergeCell ref="A35:G35"/>
    <mergeCell ref="B33:C33"/>
    <mergeCell ref="B34:C34"/>
    <mergeCell ref="A28:G28"/>
    <mergeCell ref="B29:C29"/>
    <mergeCell ref="B30:C30"/>
    <mergeCell ref="B31:C31"/>
    <mergeCell ref="B32:C32"/>
    <mergeCell ref="A36:C36"/>
    <mergeCell ref="B37:C37"/>
    <mergeCell ref="B40:C40"/>
    <mergeCell ref="B39:C39"/>
    <mergeCell ref="B41:C41"/>
    <mergeCell ref="B38:C38"/>
    <mergeCell ref="A49:C49"/>
    <mergeCell ref="A42:G42"/>
    <mergeCell ref="A43:C43"/>
    <mergeCell ref="B46:C46"/>
    <mergeCell ref="B45:C45"/>
    <mergeCell ref="B47:C47"/>
    <mergeCell ref="B44:C44"/>
    <mergeCell ref="A48:H48"/>
    <mergeCell ref="B75:C75"/>
    <mergeCell ref="A69:H69"/>
    <mergeCell ref="B70:C70"/>
    <mergeCell ref="B67:C67"/>
    <mergeCell ref="A62:G62"/>
    <mergeCell ref="A63:C63"/>
    <mergeCell ref="B64:C64"/>
    <mergeCell ref="B66:C66"/>
    <mergeCell ref="B68:C68"/>
    <mergeCell ref="B72:C72"/>
    <mergeCell ref="B71:C71"/>
    <mergeCell ref="B74:C74"/>
    <mergeCell ref="B73:C73"/>
    <mergeCell ref="B50:C50"/>
    <mergeCell ref="B51:C51"/>
    <mergeCell ref="B65:C65"/>
    <mergeCell ref="A56:C56"/>
    <mergeCell ref="B57:C57"/>
    <mergeCell ref="B58:C58"/>
    <mergeCell ref="B59:C59"/>
    <mergeCell ref="B60:C60"/>
    <mergeCell ref="B61:C61"/>
    <mergeCell ref="A55:G55"/>
    <mergeCell ref="B53:C53"/>
    <mergeCell ref="B54:C54"/>
    <mergeCell ref="B52:C52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66"/>
  <sheetViews>
    <sheetView tabSelected="1" topLeftCell="A203" workbookViewId="0">
      <selection activeCell="E41" sqref="E41"/>
    </sheetView>
  </sheetViews>
  <sheetFormatPr defaultRowHeight="15.75" x14ac:dyDescent="0.25"/>
  <cols>
    <col min="1" max="1" width="57.85546875" style="28" customWidth="1"/>
    <col min="2" max="2" width="10" style="28" customWidth="1"/>
    <col min="3" max="3" width="9" style="49" customWidth="1"/>
    <col min="4" max="4" width="9.7109375" style="31" customWidth="1"/>
    <col min="5" max="6" width="10.7109375" style="31" customWidth="1"/>
    <col min="7" max="7" width="13" style="31" customWidth="1"/>
    <col min="8" max="8" width="18.140625" style="48" customWidth="1"/>
    <col min="9" max="29" width="9.140625" style="28" hidden="1" customWidth="1"/>
    <col min="30" max="30" width="9.140625" style="28" customWidth="1"/>
    <col min="31" max="44" width="9.140625" style="28"/>
    <col min="45" max="45" width="7.85546875" style="28" customWidth="1"/>
    <col min="46" max="46" width="57.85546875" style="28" customWidth="1"/>
    <col min="47" max="47" width="10.140625" style="28" customWidth="1"/>
    <col min="48" max="48" width="12.28515625" style="28" customWidth="1"/>
    <col min="49" max="51" width="0" style="28" hidden="1" customWidth="1"/>
    <col min="52" max="52" width="9.7109375" style="28" customWidth="1"/>
    <col min="53" max="54" width="10.7109375" style="28" customWidth="1"/>
    <col min="55" max="55" width="11.85546875" style="28" customWidth="1"/>
    <col min="56" max="56" width="0" style="28" hidden="1" customWidth="1"/>
    <col min="57" max="57" width="9.140625" style="28" customWidth="1"/>
    <col min="58" max="58" width="8" style="28" customWidth="1"/>
    <col min="59" max="59" width="7.5703125" style="28" customWidth="1"/>
    <col min="60" max="60" width="9" style="28" customWidth="1"/>
    <col min="61" max="63" width="9.140625" style="28" customWidth="1"/>
    <col min="64" max="69" width="0" style="28" hidden="1" customWidth="1"/>
    <col min="70" max="300" width="9.140625" style="28"/>
    <col min="301" max="301" width="7.85546875" style="28" customWidth="1"/>
    <col min="302" max="302" width="57.85546875" style="28" customWidth="1"/>
    <col min="303" max="303" width="10.140625" style="28" customWidth="1"/>
    <col min="304" max="304" width="12.28515625" style="28" customWidth="1"/>
    <col min="305" max="307" width="0" style="28" hidden="1" customWidth="1"/>
    <col min="308" max="308" width="9.7109375" style="28" customWidth="1"/>
    <col min="309" max="310" width="10.7109375" style="28" customWidth="1"/>
    <col min="311" max="311" width="11.85546875" style="28" customWidth="1"/>
    <col min="312" max="312" width="0" style="28" hidden="1" customWidth="1"/>
    <col min="313" max="313" width="9.140625" style="28" customWidth="1"/>
    <col min="314" max="314" width="8" style="28" customWidth="1"/>
    <col min="315" max="315" width="7.5703125" style="28" customWidth="1"/>
    <col min="316" max="316" width="9" style="28" customWidth="1"/>
    <col min="317" max="319" width="9.140625" style="28" customWidth="1"/>
    <col min="320" max="325" width="0" style="28" hidden="1" customWidth="1"/>
    <col min="326" max="556" width="9.140625" style="28"/>
    <col min="557" max="557" width="7.85546875" style="28" customWidth="1"/>
    <col min="558" max="558" width="57.85546875" style="28" customWidth="1"/>
    <col min="559" max="559" width="10.140625" style="28" customWidth="1"/>
    <col min="560" max="560" width="12.28515625" style="28" customWidth="1"/>
    <col min="561" max="563" width="0" style="28" hidden="1" customWidth="1"/>
    <col min="564" max="564" width="9.7109375" style="28" customWidth="1"/>
    <col min="565" max="566" width="10.7109375" style="28" customWidth="1"/>
    <col min="567" max="567" width="11.85546875" style="28" customWidth="1"/>
    <col min="568" max="568" width="0" style="28" hidden="1" customWidth="1"/>
    <col min="569" max="569" width="9.140625" style="28" customWidth="1"/>
    <col min="570" max="570" width="8" style="28" customWidth="1"/>
    <col min="571" max="571" width="7.5703125" style="28" customWidth="1"/>
    <col min="572" max="572" width="9" style="28" customWidth="1"/>
    <col min="573" max="575" width="9.140625" style="28" customWidth="1"/>
    <col min="576" max="581" width="0" style="28" hidden="1" customWidth="1"/>
    <col min="582" max="812" width="9.140625" style="28"/>
    <col min="813" max="813" width="7.85546875" style="28" customWidth="1"/>
    <col min="814" max="814" width="57.85546875" style="28" customWidth="1"/>
    <col min="815" max="815" width="10.140625" style="28" customWidth="1"/>
    <col min="816" max="816" width="12.28515625" style="28" customWidth="1"/>
    <col min="817" max="819" width="0" style="28" hidden="1" customWidth="1"/>
    <col min="820" max="820" width="9.7109375" style="28" customWidth="1"/>
    <col min="821" max="822" width="10.7109375" style="28" customWidth="1"/>
    <col min="823" max="823" width="11.85546875" style="28" customWidth="1"/>
    <col min="824" max="824" width="0" style="28" hidden="1" customWidth="1"/>
    <col min="825" max="825" width="9.140625" style="28" customWidth="1"/>
    <col min="826" max="826" width="8" style="28" customWidth="1"/>
    <col min="827" max="827" width="7.5703125" style="28" customWidth="1"/>
    <col min="828" max="828" width="9" style="28" customWidth="1"/>
    <col min="829" max="831" width="9.140625" style="28" customWidth="1"/>
    <col min="832" max="837" width="0" style="28" hidden="1" customWidth="1"/>
    <col min="838" max="1068" width="9.140625" style="28"/>
    <col min="1069" max="1069" width="7.85546875" style="28" customWidth="1"/>
    <col min="1070" max="1070" width="57.85546875" style="28" customWidth="1"/>
    <col min="1071" max="1071" width="10.140625" style="28" customWidth="1"/>
    <col min="1072" max="1072" width="12.28515625" style="28" customWidth="1"/>
    <col min="1073" max="1075" width="0" style="28" hidden="1" customWidth="1"/>
    <col min="1076" max="1076" width="9.7109375" style="28" customWidth="1"/>
    <col min="1077" max="1078" width="10.7109375" style="28" customWidth="1"/>
    <col min="1079" max="1079" width="11.85546875" style="28" customWidth="1"/>
    <col min="1080" max="1080" width="0" style="28" hidden="1" customWidth="1"/>
    <col min="1081" max="1081" width="9.140625" style="28" customWidth="1"/>
    <col min="1082" max="1082" width="8" style="28" customWidth="1"/>
    <col min="1083" max="1083" width="7.5703125" style="28" customWidth="1"/>
    <col min="1084" max="1084" width="9" style="28" customWidth="1"/>
    <col min="1085" max="1087" width="9.140625" style="28" customWidth="1"/>
    <col min="1088" max="1093" width="0" style="28" hidden="1" customWidth="1"/>
    <col min="1094" max="1324" width="9.140625" style="28"/>
    <col min="1325" max="1325" width="7.85546875" style="28" customWidth="1"/>
    <col min="1326" max="1326" width="57.85546875" style="28" customWidth="1"/>
    <col min="1327" max="1327" width="10.140625" style="28" customWidth="1"/>
    <col min="1328" max="1328" width="12.28515625" style="28" customWidth="1"/>
    <col min="1329" max="1331" width="0" style="28" hidden="1" customWidth="1"/>
    <col min="1332" max="1332" width="9.7109375" style="28" customWidth="1"/>
    <col min="1333" max="1334" width="10.7109375" style="28" customWidth="1"/>
    <col min="1335" max="1335" width="11.85546875" style="28" customWidth="1"/>
    <col min="1336" max="1336" width="0" style="28" hidden="1" customWidth="1"/>
    <col min="1337" max="1337" width="9.140625" style="28" customWidth="1"/>
    <col min="1338" max="1338" width="8" style="28" customWidth="1"/>
    <col min="1339" max="1339" width="7.5703125" style="28" customWidth="1"/>
    <col min="1340" max="1340" width="9" style="28" customWidth="1"/>
    <col min="1341" max="1343" width="9.140625" style="28" customWidth="1"/>
    <col min="1344" max="1349" width="0" style="28" hidden="1" customWidth="1"/>
    <col min="1350" max="1580" width="9.140625" style="28"/>
    <col min="1581" max="1581" width="7.85546875" style="28" customWidth="1"/>
    <col min="1582" max="1582" width="57.85546875" style="28" customWidth="1"/>
    <col min="1583" max="1583" width="10.140625" style="28" customWidth="1"/>
    <col min="1584" max="1584" width="12.28515625" style="28" customWidth="1"/>
    <col min="1585" max="1587" width="0" style="28" hidden="1" customWidth="1"/>
    <col min="1588" max="1588" width="9.7109375" style="28" customWidth="1"/>
    <col min="1589" max="1590" width="10.7109375" style="28" customWidth="1"/>
    <col min="1591" max="1591" width="11.85546875" style="28" customWidth="1"/>
    <col min="1592" max="1592" width="0" style="28" hidden="1" customWidth="1"/>
    <col min="1593" max="1593" width="9.140625" style="28" customWidth="1"/>
    <col min="1594" max="1594" width="8" style="28" customWidth="1"/>
    <col min="1595" max="1595" width="7.5703125" style="28" customWidth="1"/>
    <col min="1596" max="1596" width="9" style="28" customWidth="1"/>
    <col min="1597" max="1599" width="9.140625" style="28" customWidth="1"/>
    <col min="1600" max="1605" width="0" style="28" hidden="1" customWidth="1"/>
    <col min="1606" max="1836" width="9.140625" style="28"/>
    <col min="1837" max="1837" width="7.85546875" style="28" customWidth="1"/>
    <col min="1838" max="1838" width="57.85546875" style="28" customWidth="1"/>
    <col min="1839" max="1839" width="10.140625" style="28" customWidth="1"/>
    <col min="1840" max="1840" width="12.28515625" style="28" customWidth="1"/>
    <col min="1841" max="1843" width="0" style="28" hidden="1" customWidth="1"/>
    <col min="1844" max="1844" width="9.7109375" style="28" customWidth="1"/>
    <col min="1845" max="1846" width="10.7109375" style="28" customWidth="1"/>
    <col min="1847" max="1847" width="11.85546875" style="28" customWidth="1"/>
    <col min="1848" max="1848" width="0" style="28" hidden="1" customWidth="1"/>
    <col min="1849" max="1849" width="9.140625" style="28" customWidth="1"/>
    <col min="1850" max="1850" width="8" style="28" customWidth="1"/>
    <col min="1851" max="1851" width="7.5703125" style="28" customWidth="1"/>
    <col min="1852" max="1852" width="9" style="28" customWidth="1"/>
    <col min="1853" max="1855" width="9.140625" style="28" customWidth="1"/>
    <col min="1856" max="1861" width="0" style="28" hidden="1" customWidth="1"/>
    <col min="1862" max="2092" width="9.140625" style="28"/>
    <col min="2093" max="2093" width="7.85546875" style="28" customWidth="1"/>
    <col min="2094" max="2094" width="57.85546875" style="28" customWidth="1"/>
    <col min="2095" max="2095" width="10.140625" style="28" customWidth="1"/>
    <col min="2096" max="2096" width="12.28515625" style="28" customWidth="1"/>
    <col min="2097" max="2099" width="0" style="28" hidden="1" customWidth="1"/>
    <col min="2100" max="2100" width="9.7109375" style="28" customWidth="1"/>
    <col min="2101" max="2102" width="10.7109375" style="28" customWidth="1"/>
    <col min="2103" max="2103" width="11.85546875" style="28" customWidth="1"/>
    <col min="2104" max="2104" width="0" style="28" hidden="1" customWidth="1"/>
    <col min="2105" max="2105" width="9.140625" style="28" customWidth="1"/>
    <col min="2106" max="2106" width="8" style="28" customWidth="1"/>
    <col min="2107" max="2107" width="7.5703125" style="28" customWidth="1"/>
    <col min="2108" max="2108" width="9" style="28" customWidth="1"/>
    <col min="2109" max="2111" width="9.140625" style="28" customWidth="1"/>
    <col min="2112" max="2117" width="0" style="28" hidden="1" customWidth="1"/>
    <col min="2118" max="2348" width="9.140625" style="28"/>
    <col min="2349" max="2349" width="7.85546875" style="28" customWidth="1"/>
    <col min="2350" max="2350" width="57.85546875" style="28" customWidth="1"/>
    <col min="2351" max="2351" width="10.140625" style="28" customWidth="1"/>
    <col min="2352" max="2352" width="12.28515625" style="28" customWidth="1"/>
    <col min="2353" max="2355" width="0" style="28" hidden="1" customWidth="1"/>
    <col min="2356" max="2356" width="9.7109375" style="28" customWidth="1"/>
    <col min="2357" max="2358" width="10.7109375" style="28" customWidth="1"/>
    <col min="2359" max="2359" width="11.85546875" style="28" customWidth="1"/>
    <col min="2360" max="2360" width="0" style="28" hidden="1" customWidth="1"/>
    <col min="2361" max="2361" width="9.140625" style="28" customWidth="1"/>
    <col min="2362" max="2362" width="8" style="28" customWidth="1"/>
    <col min="2363" max="2363" width="7.5703125" style="28" customWidth="1"/>
    <col min="2364" max="2364" width="9" style="28" customWidth="1"/>
    <col min="2365" max="2367" width="9.140625" style="28" customWidth="1"/>
    <col min="2368" max="2373" width="0" style="28" hidden="1" customWidth="1"/>
    <col min="2374" max="2604" width="9.140625" style="28"/>
    <col min="2605" max="2605" width="7.85546875" style="28" customWidth="1"/>
    <col min="2606" max="2606" width="57.85546875" style="28" customWidth="1"/>
    <col min="2607" max="2607" width="10.140625" style="28" customWidth="1"/>
    <col min="2608" max="2608" width="12.28515625" style="28" customWidth="1"/>
    <col min="2609" max="2611" width="0" style="28" hidden="1" customWidth="1"/>
    <col min="2612" max="2612" width="9.7109375" style="28" customWidth="1"/>
    <col min="2613" max="2614" width="10.7109375" style="28" customWidth="1"/>
    <col min="2615" max="2615" width="11.85546875" style="28" customWidth="1"/>
    <col min="2616" max="2616" width="0" style="28" hidden="1" customWidth="1"/>
    <col min="2617" max="2617" width="9.140625" style="28" customWidth="1"/>
    <col min="2618" max="2618" width="8" style="28" customWidth="1"/>
    <col min="2619" max="2619" width="7.5703125" style="28" customWidth="1"/>
    <col min="2620" max="2620" width="9" style="28" customWidth="1"/>
    <col min="2621" max="2623" width="9.140625" style="28" customWidth="1"/>
    <col min="2624" max="2629" width="0" style="28" hidden="1" customWidth="1"/>
    <col min="2630" max="2860" width="9.140625" style="28"/>
    <col min="2861" max="2861" width="7.85546875" style="28" customWidth="1"/>
    <col min="2862" max="2862" width="57.85546875" style="28" customWidth="1"/>
    <col min="2863" max="2863" width="10.140625" style="28" customWidth="1"/>
    <col min="2864" max="2864" width="12.28515625" style="28" customWidth="1"/>
    <col min="2865" max="2867" width="0" style="28" hidden="1" customWidth="1"/>
    <col min="2868" max="2868" width="9.7109375" style="28" customWidth="1"/>
    <col min="2869" max="2870" width="10.7109375" style="28" customWidth="1"/>
    <col min="2871" max="2871" width="11.85546875" style="28" customWidth="1"/>
    <col min="2872" max="2872" width="0" style="28" hidden="1" customWidth="1"/>
    <col min="2873" max="2873" width="9.140625" style="28" customWidth="1"/>
    <col min="2874" max="2874" width="8" style="28" customWidth="1"/>
    <col min="2875" max="2875" width="7.5703125" style="28" customWidth="1"/>
    <col min="2876" max="2876" width="9" style="28" customWidth="1"/>
    <col min="2877" max="2879" width="9.140625" style="28" customWidth="1"/>
    <col min="2880" max="2885" width="0" style="28" hidden="1" customWidth="1"/>
    <col min="2886" max="3116" width="9.140625" style="28"/>
    <col min="3117" max="3117" width="7.85546875" style="28" customWidth="1"/>
    <col min="3118" max="3118" width="57.85546875" style="28" customWidth="1"/>
    <col min="3119" max="3119" width="10.140625" style="28" customWidth="1"/>
    <col min="3120" max="3120" width="12.28515625" style="28" customWidth="1"/>
    <col min="3121" max="3123" width="0" style="28" hidden="1" customWidth="1"/>
    <col min="3124" max="3124" width="9.7109375" style="28" customWidth="1"/>
    <col min="3125" max="3126" width="10.7109375" style="28" customWidth="1"/>
    <col min="3127" max="3127" width="11.85546875" style="28" customWidth="1"/>
    <col min="3128" max="3128" width="0" style="28" hidden="1" customWidth="1"/>
    <col min="3129" max="3129" width="9.140625" style="28" customWidth="1"/>
    <col min="3130" max="3130" width="8" style="28" customWidth="1"/>
    <col min="3131" max="3131" width="7.5703125" style="28" customWidth="1"/>
    <col min="3132" max="3132" width="9" style="28" customWidth="1"/>
    <col min="3133" max="3135" width="9.140625" style="28" customWidth="1"/>
    <col min="3136" max="3141" width="0" style="28" hidden="1" customWidth="1"/>
    <col min="3142" max="3372" width="9.140625" style="28"/>
    <col min="3373" max="3373" width="7.85546875" style="28" customWidth="1"/>
    <col min="3374" max="3374" width="57.85546875" style="28" customWidth="1"/>
    <col min="3375" max="3375" width="10.140625" style="28" customWidth="1"/>
    <col min="3376" max="3376" width="12.28515625" style="28" customWidth="1"/>
    <col min="3377" max="3379" width="0" style="28" hidden="1" customWidth="1"/>
    <col min="3380" max="3380" width="9.7109375" style="28" customWidth="1"/>
    <col min="3381" max="3382" width="10.7109375" style="28" customWidth="1"/>
    <col min="3383" max="3383" width="11.85546875" style="28" customWidth="1"/>
    <col min="3384" max="3384" width="0" style="28" hidden="1" customWidth="1"/>
    <col min="3385" max="3385" width="9.140625" style="28" customWidth="1"/>
    <col min="3386" max="3386" width="8" style="28" customWidth="1"/>
    <col min="3387" max="3387" width="7.5703125" style="28" customWidth="1"/>
    <col min="3388" max="3388" width="9" style="28" customWidth="1"/>
    <col min="3389" max="3391" width="9.140625" style="28" customWidth="1"/>
    <col min="3392" max="3397" width="0" style="28" hidden="1" customWidth="1"/>
    <col min="3398" max="3628" width="9.140625" style="28"/>
    <col min="3629" max="3629" width="7.85546875" style="28" customWidth="1"/>
    <col min="3630" max="3630" width="57.85546875" style="28" customWidth="1"/>
    <col min="3631" max="3631" width="10.140625" style="28" customWidth="1"/>
    <col min="3632" max="3632" width="12.28515625" style="28" customWidth="1"/>
    <col min="3633" max="3635" width="0" style="28" hidden="1" customWidth="1"/>
    <col min="3636" max="3636" width="9.7109375" style="28" customWidth="1"/>
    <col min="3637" max="3638" width="10.7109375" style="28" customWidth="1"/>
    <col min="3639" max="3639" width="11.85546875" style="28" customWidth="1"/>
    <col min="3640" max="3640" width="0" style="28" hidden="1" customWidth="1"/>
    <col min="3641" max="3641" width="9.140625" style="28" customWidth="1"/>
    <col min="3642" max="3642" width="8" style="28" customWidth="1"/>
    <col min="3643" max="3643" width="7.5703125" style="28" customWidth="1"/>
    <col min="3644" max="3644" width="9" style="28" customWidth="1"/>
    <col min="3645" max="3647" width="9.140625" style="28" customWidth="1"/>
    <col min="3648" max="3653" width="0" style="28" hidden="1" customWidth="1"/>
    <col min="3654" max="3884" width="9.140625" style="28"/>
    <col min="3885" max="3885" width="7.85546875" style="28" customWidth="1"/>
    <col min="3886" max="3886" width="57.85546875" style="28" customWidth="1"/>
    <col min="3887" max="3887" width="10.140625" style="28" customWidth="1"/>
    <col min="3888" max="3888" width="12.28515625" style="28" customWidth="1"/>
    <col min="3889" max="3891" width="0" style="28" hidden="1" customWidth="1"/>
    <col min="3892" max="3892" width="9.7109375" style="28" customWidth="1"/>
    <col min="3893" max="3894" width="10.7109375" style="28" customWidth="1"/>
    <col min="3895" max="3895" width="11.85546875" style="28" customWidth="1"/>
    <col min="3896" max="3896" width="0" style="28" hidden="1" customWidth="1"/>
    <col min="3897" max="3897" width="9.140625" style="28" customWidth="1"/>
    <col min="3898" max="3898" width="8" style="28" customWidth="1"/>
    <col min="3899" max="3899" width="7.5703125" style="28" customWidth="1"/>
    <col min="3900" max="3900" width="9" style="28" customWidth="1"/>
    <col min="3901" max="3903" width="9.140625" style="28" customWidth="1"/>
    <col min="3904" max="3909" width="0" style="28" hidden="1" customWidth="1"/>
    <col min="3910" max="4140" width="9.140625" style="28"/>
    <col min="4141" max="4141" width="7.85546875" style="28" customWidth="1"/>
    <col min="4142" max="4142" width="57.85546875" style="28" customWidth="1"/>
    <col min="4143" max="4143" width="10.140625" style="28" customWidth="1"/>
    <col min="4144" max="4144" width="12.28515625" style="28" customWidth="1"/>
    <col min="4145" max="4147" width="0" style="28" hidden="1" customWidth="1"/>
    <col min="4148" max="4148" width="9.7109375" style="28" customWidth="1"/>
    <col min="4149" max="4150" width="10.7109375" style="28" customWidth="1"/>
    <col min="4151" max="4151" width="11.85546875" style="28" customWidth="1"/>
    <col min="4152" max="4152" width="0" style="28" hidden="1" customWidth="1"/>
    <col min="4153" max="4153" width="9.140625" style="28" customWidth="1"/>
    <col min="4154" max="4154" width="8" style="28" customWidth="1"/>
    <col min="4155" max="4155" width="7.5703125" style="28" customWidth="1"/>
    <col min="4156" max="4156" width="9" style="28" customWidth="1"/>
    <col min="4157" max="4159" width="9.140625" style="28" customWidth="1"/>
    <col min="4160" max="4165" width="0" style="28" hidden="1" customWidth="1"/>
    <col min="4166" max="4396" width="9.140625" style="28"/>
    <col min="4397" max="4397" width="7.85546875" style="28" customWidth="1"/>
    <col min="4398" max="4398" width="57.85546875" style="28" customWidth="1"/>
    <col min="4399" max="4399" width="10.140625" style="28" customWidth="1"/>
    <col min="4400" max="4400" width="12.28515625" style="28" customWidth="1"/>
    <col min="4401" max="4403" width="0" style="28" hidden="1" customWidth="1"/>
    <col min="4404" max="4404" width="9.7109375" style="28" customWidth="1"/>
    <col min="4405" max="4406" width="10.7109375" style="28" customWidth="1"/>
    <col min="4407" max="4407" width="11.85546875" style="28" customWidth="1"/>
    <col min="4408" max="4408" width="0" style="28" hidden="1" customWidth="1"/>
    <col min="4409" max="4409" width="9.140625" style="28" customWidth="1"/>
    <col min="4410" max="4410" width="8" style="28" customWidth="1"/>
    <col min="4411" max="4411" width="7.5703125" style="28" customWidth="1"/>
    <col min="4412" max="4412" width="9" style="28" customWidth="1"/>
    <col min="4413" max="4415" width="9.140625" style="28" customWidth="1"/>
    <col min="4416" max="4421" width="0" style="28" hidden="1" customWidth="1"/>
    <col min="4422" max="4652" width="9.140625" style="28"/>
    <col min="4653" max="4653" width="7.85546875" style="28" customWidth="1"/>
    <col min="4654" max="4654" width="57.85546875" style="28" customWidth="1"/>
    <col min="4655" max="4655" width="10.140625" style="28" customWidth="1"/>
    <col min="4656" max="4656" width="12.28515625" style="28" customWidth="1"/>
    <col min="4657" max="4659" width="0" style="28" hidden="1" customWidth="1"/>
    <col min="4660" max="4660" width="9.7109375" style="28" customWidth="1"/>
    <col min="4661" max="4662" width="10.7109375" style="28" customWidth="1"/>
    <col min="4663" max="4663" width="11.85546875" style="28" customWidth="1"/>
    <col min="4664" max="4664" width="0" style="28" hidden="1" customWidth="1"/>
    <col min="4665" max="4665" width="9.140625" style="28" customWidth="1"/>
    <col min="4666" max="4666" width="8" style="28" customWidth="1"/>
    <col min="4667" max="4667" width="7.5703125" style="28" customWidth="1"/>
    <col min="4668" max="4668" width="9" style="28" customWidth="1"/>
    <col min="4669" max="4671" width="9.140625" style="28" customWidth="1"/>
    <col min="4672" max="4677" width="0" style="28" hidden="1" customWidth="1"/>
    <col min="4678" max="4908" width="9.140625" style="28"/>
    <col min="4909" max="4909" width="7.85546875" style="28" customWidth="1"/>
    <col min="4910" max="4910" width="57.85546875" style="28" customWidth="1"/>
    <col min="4911" max="4911" width="10.140625" style="28" customWidth="1"/>
    <col min="4912" max="4912" width="12.28515625" style="28" customWidth="1"/>
    <col min="4913" max="4915" width="0" style="28" hidden="1" customWidth="1"/>
    <col min="4916" max="4916" width="9.7109375" style="28" customWidth="1"/>
    <col min="4917" max="4918" width="10.7109375" style="28" customWidth="1"/>
    <col min="4919" max="4919" width="11.85546875" style="28" customWidth="1"/>
    <col min="4920" max="4920" width="0" style="28" hidden="1" customWidth="1"/>
    <col min="4921" max="4921" width="9.140625" style="28" customWidth="1"/>
    <col min="4922" max="4922" width="8" style="28" customWidth="1"/>
    <col min="4923" max="4923" width="7.5703125" style="28" customWidth="1"/>
    <col min="4924" max="4924" width="9" style="28" customWidth="1"/>
    <col min="4925" max="4927" width="9.140625" style="28" customWidth="1"/>
    <col min="4928" max="4933" width="0" style="28" hidden="1" customWidth="1"/>
    <col min="4934" max="5164" width="9.140625" style="28"/>
    <col min="5165" max="5165" width="7.85546875" style="28" customWidth="1"/>
    <col min="5166" max="5166" width="57.85546875" style="28" customWidth="1"/>
    <col min="5167" max="5167" width="10.140625" style="28" customWidth="1"/>
    <col min="5168" max="5168" width="12.28515625" style="28" customWidth="1"/>
    <col min="5169" max="5171" width="0" style="28" hidden="1" customWidth="1"/>
    <col min="5172" max="5172" width="9.7109375" style="28" customWidth="1"/>
    <col min="5173" max="5174" width="10.7109375" style="28" customWidth="1"/>
    <col min="5175" max="5175" width="11.85546875" style="28" customWidth="1"/>
    <col min="5176" max="5176" width="0" style="28" hidden="1" customWidth="1"/>
    <col min="5177" max="5177" width="9.140625" style="28" customWidth="1"/>
    <col min="5178" max="5178" width="8" style="28" customWidth="1"/>
    <col min="5179" max="5179" width="7.5703125" style="28" customWidth="1"/>
    <col min="5180" max="5180" width="9" style="28" customWidth="1"/>
    <col min="5181" max="5183" width="9.140625" style="28" customWidth="1"/>
    <col min="5184" max="5189" width="0" style="28" hidden="1" customWidth="1"/>
    <col min="5190" max="5420" width="9.140625" style="28"/>
    <col min="5421" max="5421" width="7.85546875" style="28" customWidth="1"/>
    <col min="5422" max="5422" width="57.85546875" style="28" customWidth="1"/>
    <col min="5423" max="5423" width="10.140625" style="28" customWidth="1"/>
    <col min="5424" max="5424" width="12.28515625" style="28" customWidth="1"/>
    <col min="5425" max="5427" width="0" style="28" hidden="1" customWidth="1"/>
    <col min="5428" max="5428" width="9.7109375" style="28" customWidth="1"/>
    <col min="5429" max="5430" width="10.7109375" style="28" customWidth="1"/>
    <col min="5431" max="5431" width="11.85546875" style="28" customWidth="1"/>
    <col min="5432" max="5432" width="0" style="28" hidden="1" customWidth="1"/>
    <col min="5433" max="5433" width="9.140625" style="28" customWidth="1"/>
    <col min="5434" max="5434" width="8" style="28" customWidth="1"/>
    <col min="5435" max="5435" width="7.5703125" style="28" customWidth="1"/>
    <col min="5436" max="5436" width="9" style="28" customWidth="1"/>
    <col min="5437" max="5439" width="9.140625" style="28" customWidth="1"/>
    <col min="5440" max="5445" width="0" style="28" hidden="1" customWidth="1"/>
    <col min="5446" max="5676" width="9.140625" style="28"/>
    <col min="5677" max="5677" width="7.85546875" style="28" customWidth="1"/>
    <col min="5678" max="5678" width="57.85546875" style="28" customWidth="1"/>
    <col min="5679" max="5679" width="10.140625" style="28" customWidth="1"/>
    <col min="5680" max="5680" width="12.28515625" style="28" customWidth="1"/>
    <col min="5681" max="5683" width="0" style="28" hidden="1" customWidth="1"/>
    <col min="5684" max="5684" width="9.7109375" style="28" customWidth="1"/>
    <col min="5685" max="5686" width="10.7109375" style="28" customWidth="1"/>
    <col min="5687" max="5687" width="11.85546875" style="28" customWidth="1"/>
    <col min="5688" max="5688" width="0" style="28" hidden="1" customWidth="1"/>
    <col min="5689" max="5689" width="9.140625" style="28" customWidth="1"/>
    <col min="5690" max="5690" width="8" style="28" customWidth="1"/>
    <col min="5691" max="5691" width="7.5703125" style="28" customWidth="1"/>
    <col min="5692" max="5692" width="9" style="28" customWidth="1"/>
    <col min="5693" max="5695" width="9.140625" style="28" customWidth="1"/>
    <col min="5696" max="5701" width="0" style="28" hidden="1" customWidth="1"/>
    <col min="5702" max="5932" width="9.140625" style="28"/>
    <col min="5933" max="5933" width="7.85546875" style="28" customWidth="1"/>
    <col min="5934" max="5934" width="57.85546875" style="28" customWidth="1"/>
    <col min="5935" max="5935" width="10.140625" style="28" customWidth="1"/>
    <col min="5936" max="5936" width="12.28515625" style="28" customWidth="1"/>
    <col min="5937" max="5939" width="0" style="28" hidden="1" customWidth="1"/>
    <col min="5940" max="5940" width="9.7109375" style="28" customWidth="1"/>
    <col min="5941" max="5942" width="10.7109375" style="28" customWidth="1"/>
    <col min="5943" max="5943" width="11.85546875" style="28" customWidth="1"/>
    <col min="5944" max="5944" width="0" style="28" hidden="1" customWidth="1"/>
    <col min="5945" max="5945" width="9.140625" style="28" customWidth="1"/>
    <col min="5946" max="5946" width="8" style="28" customWidth="1"/>
    <col min="5947" max="5947" width="7.5703125" style="28" customWidth="1"/>
    <col min="5948" max="5948" width="9" style="28" customWidth="1"/>
    <col min="5949" max="5951" width="9.140625" style="28" customWidth="1"/>
    <col min="5952" max="5957" width="0" style="28" hidden="1" customWidth="1"/>
    <col min="5958" max="6188" width="9.140625" style="28"/>
    <col min="6189" max="6189" width="7.85546875" style="28" customWidth="1"/>
    <col min="6190" max="6190" width="57.85546875" style="28" customWidth="1"/>
    <col min="6191" max="6191" width="10.140625" style="28" customWidth="1"/>
    <col min="6192" max="6192" width="12.28515625" style="28" customWidth="1"/>
    <col min="6193" max="6195" width="0" style="28" hidden="1" customWidth="1"/>
    <col min="6196" max="6196" width="9.7109375" style="28" customWidth="1"/>
    <col min="6197" max="6198" width="10.7109375" style="28" customWidth="1"/>
    <col min="6199" max="6199" width="11.85546875" style="28" customWidth="1"/>
    <col min="6200" max="6200" width="0" style="28" hidden="1" customWidth="1"/>
    <col min="6201" max="6201" width="9.140625" style="28" customWidth="1"/>
    <col min="6202" max="6202" width="8" style="28" customWidth="1"/>
    <col min="6203" max="6203" width="7.5703125" style="28" customWidth="1"/>
    <col min="6204" max="6204" width="9" style="28" customWidth="1"/>
    <col min="6205" max="6207" width="9.140625" style="28" customWidth="1"/>
    <col min="6208" max="6213" width="0" style="28" hidden="1" customWidth="1"/>
    <col min="6214" max="6444" width="9.140625" style="28"/>
    <col min="6445" max="6445" width="7.85546875" style="28" customWidth="1"/>
    <col min="6446" max="6446" width="57.85546875" style="28" customWidth="1"/>
    <col min="6447" max="6447" width="10.140625" style="28" customWidth="1"/>
    <col min="6448" max="6448" width="12.28515625" style="28" customWidth="1"/>
    <col min="6449" max="6451" width="0" style="28" hidden="1" customWidth="1"/>
    <col min="6452" max="6452" width="9.7109375" style="28" customWidth="1"/>
    <col min="6453" max="6454" width="10.7109375" style="28" customWidth="1"/>
    <col min="6455" max="6455" width="11.85546875" style="28" customWidth="1"/>
    <col min="6456" max="6456" width="0" style="28" hidden="1" customWidth="1"/>
    <col min="6457" max="6457" width="9.140625" style="28" customWidth="1"/>
    <col min="6458" max="6458" width="8" style="28" customWidth="1"/>
    <col min="6459" max="6459" width="7.5703125" style="28" customWidth="1"/>
    <col min="6460" max="6460" width="9" style="28" customWidth="1"/>
    <col min="6461" max="6463" width="9.140625" style="28" customWidth="1"/>
    <col min="6464" max="6469" width="0" style="28" hidden="1" customWidth="1"/>
    <col min="6470" max="6700" width="9.140625" style="28"/>
    <col min="6701" max="6701" width="7.85546875" style="28" customWidth="1"/>
    <col min="6702" max="6702" width="57.85546875" style="28" customWidth="1"/>
    <col min="6703" max="6703" width="10.140625" style="28" customWidth="1"/>
    <col min="6704" max="6704" width="12.28515625" style="28" customWidth="1"/>
    <col min="6705" max="6707" width="0" style="28" hidden="1" customWidth="1"/>
    <col min="6708" max="6708" width="9.7109375" style="28" customWidth="1"/>
    <col min="6709" max="6710" width="10.7109375" style="28" customWidth="1"/>
    <col min="6711" max="6711" width="11.85546875" style="28" customWidth="1"/>
    <col min="6712" max="6712" width="0" style="28" hidden="1" customWidth="1"/>
    <col min="6713" max="6713" width="9.140625" style="28" customWidth="1"/>
    <col min="6714" max="6714" width="8" style="28" customWidth="1"/>
    <col min="6715" max="6715" width="7.5703125" style="28" customWidth="1"/>
    <col min="6716" max="6716" width="9" style="28" customWidth="1"/>
    <col min="6717" max="6719" width="9.140625" style="28" customWidth="1"/>
    <col min="6720" max="6725" width="0" style="28" hidden="1" customWidth="1"/>
    <col min="6726" max="6956" width="9.140625" style="28"/>
    <col min="6957" max="6957" width="7.85546875" style="28" customWidth="1"/>
    <col min="6958" max="6958" width="57.85546875" style="28" customWidth="1"/>
    <col min="6959" max="6959" width="10.140625" style="28" customWidth="1"/>
    <col min="6960" max="6960" width="12.28515625" style="28" customWidth="1"/>
    <col min="6961" max="6963" width="0" style="28" hidden="1" customWidth="1"/>
    <col min="6964" max="6964" width="9.7109375" style="28" customWidth="1"/>
    <col min="6965" max="6966" width="10.7109375" style="28" customWidth="1"/>
    <col min="6967" max="6967" width="11.85546875" style="28" customWidth="1"/>
    <col min="6968" max="6968" width="0" style="28" hidden="1" customWidth="1"/>
    <col min="6969" max="6969" width="9.140625" style="28" customWidth="1"/>
    <col min="6970" max="6970" width="8" style="28" customWidth="1"/>
    <col min="6971" max="6971" width="7.5703125" style="28" customWidth="1"/>
    <col min="6972" max="6972" width="9" style="28" customWidth="1"/>
    <col min="6973" max="6975" width="9.140625" style="28" customWidth="1"/>
    <col min="6976" max="6981" width="0" style="28" hidden="1" customWidth="1"/>
    <col min="6982" max="7212" width="9.140625" style="28"/>
    <col min="7213" max="7213" width="7.85546875" style="28" customWidth="1"/>
    <col min="7214" max="7214" width="57.85546875" style="28" customWidth="1"/>
    <col min="7215" max="7215" width="10.140625" style="28" customWidth="1"/>
    <col min="7216" max="7216" width="12.28515625" style="28" customWidth="1"/>
    <col min="7217" max="7219" width="0" style="28" hidden="1" customWidth="1"/>
    <col min="7220" max="7220" width="9.7109375" style="28" customWidth="1"/>
    <col min="7221" max="7222" width="10.7109375" style="28" customWidth="1"/>
    <col min="7223" max="7223" width="11.85546875" style="28" customWidth="1"/>
    <col min="7224" max="7224" width="0" style="28" hidden="1" customWidth="1"/>
    <col min="7225" max="7225" width="9.140625" style="28" customWidth="1"/>
    <col min="7226" max="7226" width="8" style="28" customWidth="1"/>
    <col min="7227" max="7227" width="7.5703125" style="28" customWidth="1"/>
    <col min="7228" max="7228" width="9" style="28" customWidth="1"/>
    <col min="7229" max="7231" width="9.140625" style="28" customWidth="1"/>
    <col min="7232" max="7237" width="0" style="28" hidden="1" customWidth="1"/>
    <col min="7238" max="7468" width="9.140625" style="28"/>
    <col min="7469" max="7469" width="7.85546875" style="28" customWidth="1"/>
    <col min="7470" max="7470" width="57.85546875" style="28" customWidth="1"/>
    <col min="7471" max="7471" width="10.140625" style="28" customWidth="1"/>
    <col min="7472" max="7472" width="12.28515625" style="28" customWidth="1"/>
    <col min="7473" max="7475" width="0" style="28" hidden="1" customWidth="1"/>
    <col min="7476" max="7476" width="9.7109375" style="28" customWidth="1"/>
    <col min="7477" max="7478" width="10.7109375" style="28" customWidth="1"/>
    <col min="7479" max="7479" width="11.85546875" style="28" customWidth="1"/>
    <col min="7480" max="7480" width="0" style="28" hidden="1" customWidth="1"/>
    <col min="7481" max="7481" width="9.140625" style="28" customWidth="1"/>
    <col min="7482" max="7482" width="8" style="28" customWidth="1"/>
    <col min="7483" max="7483" width="7.5703125" style="28" customWidth="1"/>
    <col min="7484" max="7484" width="9" style="28" customWidth="1"/>
    <col min="7485" max="7487" width="9.140625" style="28" customWidth="1"/>
    <col min="7488" max="7493" width="0" style="28" hidden="1" customWidth="1"/>
    <col min="7494" max="7724" width="9.140625" style="28"/>
    <col min="7725" max="7725" width="7.85546875" style="28" customWidth="1"/>
    <col min="7726" max="7726" width="57.85546875" style="28" customWidth="1"/>
    <col min="7727" max="7727" width="10.140625" style="28" customWidth="1"/>
    <col min="7728" max="7728" width="12.28515625" style="28" customWidth="1"/>
    <col min="7729" max="7731" width="0" style="28" hidden="1" customWidth="1"/>
    <col min="7732" max="7732" width="9.7109375" style="28" customWidth="1"/>
    <col min="7733" max="7734" width="10.7109375" style="28" customWidth="1"/>
    <col min="7735" max="7735" width="11.85546875" style="28" customWidth="1"/>
    <col min="7736" max="7736" width="0" style="28" hidden="1" customWidth="1"/>
    <col min="7737" max="7737" width="9.140625" style="28" customWidth="1"/>
    <col min="7738" max="7738" width="8" style="28" customWidth="1"/>
    <col min="7739" max="7739" width="7.5703125" style="28" customWidth="1"/>
    <col min="7740" max="7740" width="9" style="28" customWidth="1"/>
    <col min="7741" max="7743" width="9.140625" style="28" customWidth="1"/>
    <col min="7744" max="7749" width="0" style="28" hidden="1" customWidth="1"/>
    <col min="7750" max="7980" width="9.140625" style="28"/>
    <col min="7981" max="7981" width="7.85546875" style="28" customWidth="1"/>
    <col min="7982" max="7982" width="57.85546875" style="28" customWidth="1"/>
    <col min="7983" max="7983" width="10.140625" style="28" customWidth="1"/>
    <col min="7984" max="7984" width="12.28515625" style="28" customWidth="1"/>
    <col min="7985" max="7987" width="0" style="28" hidden="1" customWidth="1"/>
    <col min="7988" max="7988" width="9.7109375" style="28" customWidth="1"/>
    <col min="7989" max="7990" width="10.7109375" style="28" customWidth="1"/>
    <col min="7991" max="7991" width="11.85546875" style="28" customWidth="1"/>
    <col min="7992" max="7992" width="0" style="28" hidden="1" customWidth="1"/>
    <col min="7993" max="7993" width="9.140625" style="28" customWidth="1"/>
    <col min="7994" max="7994" width="8" style="28" customWidth="1"/>
    <col min="7995" max="7995" width="7.5703125" style="28" customWidth="1"/>
    <col min="7996" max="7996" width="9" style="28" customWidth="1"/>
    <col min="7997" max="7999" width="9.140625" style="28" customWidth="1"/>
    <col min="8000" max="8005" width="0" style="28" hidden="1" customWidth="1"/>
    <col min="8006" max="8236" width="9.140625" style="28"/>
    <col min="8237" max="8237" width="7.85546875" style="28" customWidth="1"/>
    <col min="8238" max="8238" width="57.85546875" style="28" customWidth="1"/>
    <col min="8239" max="8239" width="10.140625" style="28" customWidth="1"/>
    <col min="8240" max="8240" width="12.28515625" style="28" customWidth="1"/>
    <col min="8241" max="8243" width="0" style="28" hidden="1" customWidth="1"/>
    <col min="8244" max="8244" width="9.7109375" style="28" customWidth="1"/>
    <col min="8245" max="8246" width="10.7109375" style="28" customWidth="1"/>
    <col min="8247" max="8247" width="11.85546875" style="28" customWidth="1"/>
    <col min="8248" max="8248" width="0" style="28" hidden="1" customWidth="1"/>
    <col min="8249" max="8249" width="9.140625" style="28" customWidth="1"/>
    <col min="8250" max="8250" width="8" style="28" customWidth="1"/>
    <col min="8251" max="8251" width="7.5703125" style="28" customWidth="1"/>
    <col min="8252" max="8252" width="9" style="28" customWidth="1"/>
    <col min="8253" max="8255" width="9.140625" style="28" customWidth="1"/>
    <col min="8256" max="8261" width="0" style="28" hidden="1" customWidth="1"/>
    <col min="8262" max="8492" width="9.140625" style="28"/>
    <col min="8493" max="8493" width="7.85546875" style="28" customWidth="1"/>
    <col min="8494" max="8494" width="57.85546875" style="28" customWidth="1"/>
    <col min="8495" max="8495" width="10.140625" style="28" customWidth="1"/>
    <col min="8496" max="8496" width="12.28515625" style="28" customWidth="1"/>
    <col min="8497" max="8499" width="0" style="28" hidden="1" customWidth="1"/>
    <col min="8500" max="8500" width="9.7109375" style="28" customWidth="1"/>
    <col min="8501" max="8502" width="10.7109375" style="28" customWidth="1"/>
    <col min="8503" max="8503" width="11.85546875" style="28" customWidth="1"/>
    <col min="8504" max="8504" width="0" style="28" hidden="1" customWidth="1"/>
    <col min="8505" max="8505" width="9.140625" style="28" customWidth="1"/>
    <col min="8506" max="8506" width="8" style="28" customWidth="1"/>
    <col min="8507" max="8507" width="7.5703125" style="28" customWidth="1"/>
    <col min="8508" max="8508" width="9" style="28" customWidth="1"/>
    <col min="8509" max="8511" width="9.140625" style="28" customWidth="1"/>
    <col min="8512" max="8517" width="0" style="28" hidden="1" customWidth="1"/>
    <col min="8518" max="8748" width="9.140625" style="28"/>
    <col min="8749" max="8749" width="7.85546875" style="28" customWidth="1"/>
    <col min="8750" max="8750" width="57.85546875" style="28" customWidth="1"/>
    <col min="8751" max="8751" width="10.140625" style="28" customWidth="1"/>
    <col min="8752" max="8752" width="12.28515625" style="28" customWidth="1"/>
    <col min="8753" max="8755" width="0" style="28" hidden="1" customWidth="1"/>
    <col min="8756" max="8756" width="9.7109375" style="28" customWidth="1"/>
    <col min="8757" max="8758" width="10.7109375" style="28" customWidth="1"/>
    <col min="8759" max="8759" width="11.85546875" style="28" customWidth="1"/>
    <col min="8760" max="8760" width="0" style="28" hidden="1" customWidth="1"/>
    <col min="8761" max="8761" width="9.140625" style="28" customWidth="1"/>
    <col min="8762" max="8762" width="8" style="28" customWidth="1"/>
    <col min="8763" max="8763" width="7.5703125" style="28" customWidth="1"/>
    <col min="8764" max="8764" width="9" style="28" customWidth="1"/>
    <col min="8765" max="8767" width="9.140625" style="28" customWidth="1"/>
    <col min="8768" max="8773" width="0" style="28" hidden="1" customWidth="1"/>
    <col min="8774" max="9004" width="9.140625" style="28"/>
    <col min="9005" max="9005" width="7.85546875" style="28" customWidth="1"/>
    <col min="9006" max="9006" width="57.85546875" style="28" customWidth="1"/>
    <col min="9007" max="9007" width="10.140625" style="28" customWidth="1"/>
    <col min="9008" max="9008" width="12.28515625" style="28" customWidth="1"/>
    <col min="9009" max="9011" width="0" style="28" hidden="1" customWidth="1"/>
    <col min="9012" max="9012" width="9.7109375" style="28" customWidth="1"/>
    <col min="9013" max="9014" width="10.7109375" style="28" customWidth="1"/>
    <col min="9015" max="9015" width="11.85546875" style="28" customWidth="1"/>
    <col min="9016" max="9016" width="0" style="28" hidden="1" customWidth="1"/>
    <col min="9017" max="9017" width="9.140625" style="28" customWidth="1"/>
    <col min="9018" max="9018" width="8" style="28" customWidth="1"/>
    <col min="9019" max="9019" width="7.5703125" style="28" customWidth="1"/>
    <col min="9020" max="9020" width="9" style="28" customWidth="1"/>
    <col min="9021" max="9023" width="9.140625" style="28" customWidth="1"/>
    <col min="9024" max="9029" width="0" style="28" hidden="1" customWidth="1"/>
    <col min="9030" max="9260" width="9.140625" style="28"/>
    <col min="9261" max="9261" width="7.85546875" style="28" customWidth="1"/>
    <col min="9262" max="9262" width="57.85546875" style="28" customWidth="1"/>
    <col min="9263" max="9263" width="10.140625" style="28" customWidth="1"/>
    <col min="9264" max="9264" width="12.28515625" style="28" customWidth="1"/>
    <col min="9265" max="9267" width="0" style="28" hidden="1" customWidth="1"/>
    <col min="9268" max="9268" width="9.7109375" style="28" customWidth="1"/>
    <col min="9269" max="9270" width="10.7109375" style="28" customWidth="1"/>
    <col min="9271" max="9271" width="11.85546875" style="28" customWidth="1"/>
    <col min="9272" max="9272" width="0" style="28" hidden="1" customWidth="1"/>
    <col min="9273" max="9273" width="9.140625" style="28" customWidth="1"/>
    <col min="9274" max="9274" width="8" style="28" customWidth="1"/>
    <col min="9275" max="9275" width="7.5703125" style="28" customWidth="1"/>
    <col min="9276" max="9276" width="9" style="28" customWidth="1"/>
    <col min="9277" max="9279" width="9.140625" style="28" customWidth="1"/>
    <col min="9280" max="9285" width="0" style="28" hidden="1" customWidth="1"/>
    <col min="9286" max="9516" width="9.140625" style="28"/>
    <col min="9517" max="9517" width="7.85546875" style="28" customWidth="1"/>
    <col min="9518" max="9518" width="57.85546875" style="28" customWidth="1"/>
    <col min="9519" max="9519" width="10.140625" style="28" customWidth="1"/>
    <col min="9520" max="9520" width="12.28515625" style="28" customWidth="1"/>
    <col min="9521" max="9523" width="0" style="28" hidden="1" customWidth="1"/>
    <col min="9524" max="9524" width="9.7109375" style="28" customWidth="1"/>
    <col min="9525" max="9526" width="10.7109375" style="28" customWidth="1"/>
    <col min="9527" max="9527" width="11.85546875" style="28" customWidth="1"/>
    <col min="9528" max="9528" width="0" style="28" hidden="1" customWidth="1"/>
    <col min="9529" max="9529" width="9.140625" style="28" customWidth="1"/>
    <col min="9530" max="9530" width="8" style="28" customWidth="1"/>
    <col min="9531" max="9531" width="7.5703125" style="28" customWidth="1"/>
    <col min="9532" max="9532" width="9" style="28" customWidth="1"/>
    <col min="9533" max="9535" width="9.140625" style="28" customWidth="1"/>
    <col min="9536" max="9541" width="0" style="28" hidden="1" customWidth="1"/>
    <col min="9542" max="9772" width="9.140625" style="28"/>
    <col min="9773" max="9773" width="7.85546875" style="28" customWidth="1"/>
    <col min="9774" max="9774" width="57.85546875" style="28" customWidth="1"/>
    <col min="9775" max="9775" width="10.140625" style="28" customWidth="1"/>
    <col min="9776" max="9776" width="12.28515625" style="28" customWidth="1"/>
    <col min="9777" max="9779" width="0" style="28" hidden="1" customWidth="1"/>
    <col min="9780" max="9780" width="9.7109375" style="28" customWidth="1"/>
    <col min="9781" max="9782" width="10.7109375" style="28" customWidth="1"/>
    <col min="9783" max="9783" width="11.85546875" style="28" customWidth="1"/>
    <col min="9784" max="9784" width="0" style="28" hidden="1" customWidth="1"/>
    <col min="9785" max="9785" width="9.140625" style="28" customWidth="1"/>
    <col min="9786" max="9786" width="8" style="28" customWidth="1"/>
    <col min="9787" max="9787" width="7.5703125" style="28" customWidth="1"/>
    <col min="9788" max="9788" width="9" style="28" customWidth="1"/>
    <col min="9789" max="9791" width="9.140625" style="28" customWidth="1"/>
    <col min="9792" max="9797" width="0" style="28" hidden="1" customWidth="1"/>
    <col min="9798" max="10028" width="9.140625" style="28"/>
    <col min="10029" max="10029" width="7.85546875" style="28" customWidth="1"/>
    <col min="10030" max="10030" width="57.85546875" style="28" customWidth="1"/>
    <col min="10031" max="10031" width="10.140625" style="28" customWidth="1"/>
    <col min="10032" max="10032" width="12.28515625" style="28" customWidth="1"/>
    <col min="10033" max="10035" width="0" style="28" hidden="1" customWidth="1"/>
    <col min="10036" max="10036" width="9.7109375" style="28" customWidth="1"/>
    <col min="10037" max="10038" width="10.7109375" style="28" customWidth="1"/>
    <col min="10039" max="10039" width="11.85546875" style="28" customWidth="1"/>
    <col min="10040" max="10040" width="0" style="28" hidden="1" customWidth="1"/>
    <col min="10041" max="10041" width="9.140625" style="28" customWidth="1"/>
    <col min="10042" max="10042" width="8" style="28" customWidth="1"/>
    <col min="10043" max="10043" width="7.5703125" style="28" customWidth="1"/>
    <col min="10044" max="10044" width="9" style="28" customWidth="1"/>
    <col min="10045" max="10047" width="9.140625" style="28" customWidth="1"/>
    <col min="10048" max="10053" width="0" style="28" hidden="1" customWidth="1"/>
    <col min="10054" max="10284" width="9.140625" style="28"/>
    <col min="10285" max="10285" width="7.85546875" style="28" customWidth="1"/>
    <col min="10286" max="10286" width="57.85546875" style="28" customWidth="1"/>
    <col min="10287" max="10287" width="10.140625" style="28" customWidth="1"/>
    <col min="10288" max="10288" width="12.28515625" style="28" customWidth="1"/>
    <col min="10289" max="10291" width="0" style="28" hidden="1" customWidth="1"/>
    <col min="10292" max="10292" width="9.7109375" style="28" customWidth="1"/>
    <col min="10293" max="10294" width="10.7109375" style="28" customWidth="1"/>
    <col min="10295" max="10295" width="11.85546875" style="28" customWidth="1"/>
    <col min="10296" max="10296" width="0" style="28" hidden="1" customWidth="1"/>
    <col min="10297" max="10297" width="9.140625" style="28" customWidth="1"/>
    <col min="10298" max="10298" width="8" style="28" customWidth="1"/>
    <col min="10299" max="10299" width="7.5703125" style="28" customWidth="1"/>
    <col min="10300" max="10300" width="9" style="28" customWidth="1"/>
    <col min="10301" max="10303" width="9.140625" style="28" customWidth="1"/>
    <col min="10304" max="10309" width="0" style="28" hidden="1" customWidth="1"/>
    <col min="10310" max="10540" width="9.140625" style="28"/>
    <col min="10541" max="10541" width="7.85546875" style="28" customWidth="1"/>
    <col min="10542" max="10542" width="57.85546875" style="28" customWidth="1"/>
    <col min="10543" max="10543" width="10.140625" style="28" customWidth="1"/>
    <col min="10544" max="10544" width="12.28515625" style="28" customWidth="1"/>
    <col min="10545" max="10547" width="0" style="28" hidden="1" customWidth="1"/>
    <col min="10548" max="10548" width="9.7109375" style="28" customWidth="1"/>
    <col min="10549" max="10550" width="10.7109375" style="28" customWidth="1"/>
    <col min="10551" max="10551" width="11.85546875" style="28" customWidth="1"/>
    <col min="10552" max="10552" width="0" style="28" hidden="1" customWidth="1"/>
    <col min="10553" max="10553" width="9.140625" style="28" customWidth="1"/>
    <col min="10554" max="10554" width="8" style="28" customWidth="1"/>
    <col min="10555" max="10555" width="7.5703125" style="28" customWidth="1"/>
    <col min="10556" max="10556" width="9" style="28" customWidth="1"/>
    <col min="10557" max="10559" width="9.140625" style="28" customWidth="1"/>
    <col min="10560" max="10565" width="0" style="28" hidden="1" customWidth="1"/>
    <col min="10566" max="10796" width="9.140625" style="28"/>
    <col min="10797" max="10797" width="7.85546875" style="28" customWidth="1"/>
    <col min="10798" max="10798" width="57.85546875" style="28" customWidth="1"/>
    <col min="10799" max="10799" width="10.140625" style="28" customWidth="1"/>
    <col min="10800" max="10800" width="12.28515625" style="28" customWidth="1"/>
    <col min="10801" max="10803" width="0" style="28" hidden="1" customWidth="1"/>
    <col min="10804" max="10804" width="9.7109375" style="28" customWidth="1"/>
    <col min="10805" max="10806" width="10.7109375" style="28" customWidth="1"/>
    <col min="10807" max="10807" width="11.85546875" style="28" customWidth="1"/>
    <col min="10808" max="10808" width="0" style="28" hidden="1" customWidth="1"/>
    <col min="10809" max="10809" width="9.140625" style="28" customWidth="1"/>
    <col min="10810" max="10810" width="8" style="28" customWidth="1"/>
    <col min="10811" max="10811" width="7.5703125" style="28" customWidth="1"/>
    <col min="10812" max="10812" width="9" style="28" customWidth="1"/>
    <col min="10813" max="10815" width="9.140625" style="28" customWidth="1"/>
    <col min="10816" max="10821" width="0" style="28" hidden="1" customWidth="1"/>
    <col min="10822" max="11052" width="9.140625" style="28"/>
    <col min="11053" max="11053" width="7.85546875" style="28" customWidth="1"/>
    <col min="11054" max="11054" width="57.85546875" style="28" customWidth="1"/>
    <col min="11055" max="11055" width="10.140625" style="28" customWidth="1"/>
    <col min="11056" max="11056" width="12.28515625" style="28" customWidth="1"/>
    <col min="11057" max="11059" width="0" style="28" hidden="1" customWidth="1"/>
    <col min="11060" max="11060" width="9.7109375" style="28" customWidth="1"/>
    <col min="11061" max="11062" width="10.7109375" style="28" customWidth="1"/>
    <col min="11063" max="11063" width="11.85546875" style="28" customWidth="1"/>
    <col min="11064" max="11064" width="0" style="28" hidden="1" customWidth="1"/>
    <col min="11065" max="11065" width="9.140625" style="28" customWidth="1"/>
    <col min="11066" max="11066" width="8" style="28" customWidth="1"/>
    <col min="11067" max="11067" width="7.5703125" style="28" customWidth="1"/>
    <col min="11068" max="11068" width="9" style="28" customWidth="1"/>
    <col min="11069" max="11071" width="9.140625" style="28" customWidth="1"/>
    <col min="11072" max="11077" width="0" style="28" hidden="1" customWidth="1"/>
    <col min="11078" max="11308" width="9.140625" style="28"/>
    <col min="11309" max="11309" width="7.85546875" style="28" customWidth="1"/>
    <col min="11310" max="11310" width="57.85546875" style="28" customWidth="1"/>
    <col min="11311" max="11311" width="10.140625" style="28" customWidth="1"/>
    <col min="11312" max="11312" width="12.28515625" style="28" customWidth="1"/>
    <col min="11313" max="11315" width="0" style="28" hidden="1" customWidth="1"/>
    <col min="11316" max="11316" width="9.7109375" style="28" customWidth="1"/>
    <col min="11317" max="11318" width="10.7109375" style="28" customWidth="1"/>
    <col min="11319" max="11319" width="11.85546875" style="28" customWidth="1"/>
    <col min="11320" max="11320" width="0" style="28" hidden="1" customWidth="1"/>
    <col min="11321" max="11321" width="9.140625" style="28" customWidth="1"/>
    <col min="11322" max="11322" width="8" style="28" customWidth="1"/>
    <col min="11323" max="11323" width="7.5703125" style="28" customWidth="1"/>
    <col min="11324" max="11324" width="9" style="28" customWidth="1"/>
    <col min="11325" max="11327" width="9.140625" style="28" customWidth="1"/>
    <col min="11328" max="11333" width="0" style="28" hidden="1" customWidth="1"/>
    <col min="11334" max="11564" width="9.140625" style="28"/>
    <col min="11565" max="11565" width="7.85546875" style="28" customWidth="1"/>
    <col min="11566" max="11566" width="57.85546875" style="28" customWidth="1"/>
    <col min="11567" max="11567" width="10.140625" style="28" customWidth="1"/>
    <col min="11568" max="11568" width="12.28515625" style="28" customWidth="1"/>
    <col min="11569" max="11571" width="0" style="28" hidden="1" customWidth="1"/>
    <col min="11572" max="11572" width="9.7109375" style="28" customWidth="1"/>
    <col min="11573" max="11574" width="10.7109375" style="28" customWidth="1"/>
    <col min="11575" max="11575" width="11.85546875" style="28" customWidth="1"/>
    <col min="11576" max="11576" width="0" style="28" hidden="1" customWidth="1"/>
    <col min="11577" max="11577" width="9.140625" style="28" customWidth="1"/>
    <col min="11578" max="11578" width="8" style="28" customWidth="1"/>
    <col min="11579" max="11579" width="7.5703125" style="28" customWidth="1"/>
    <col min="11580" max="11580" width="9" style="28" customWidth="1"/>
    <col min="11581" max="11583" width="9.140625" style="28" customWidth="1"/>
    <col min="11584" max="11589" width="0" style="28" hidden="1" customWidth="1"/>
    <col min="11590" max="11820" width="9.140625" style="28"/>
    <col min="11821" max="11821" width="7.85546875" style="28" customWidth="1"/>
    <col min="11822" max="11822" width="57.85546875" style="28" customWidth="1"/>
    <col min="11823" max="11823" width="10.140625" style="28" customWidth="1"/>
    <col min="11824" max="11824" width="12.28515625" style="28" customWidth="1"/>
    <col min="11825" max="11827" width="0" style="28" hidden="1" customWidth="1"/>
    <col min="11828" max="11828" width="9.7109375" style="28" customWidth="1"/>
    <col min="11829" max="11830" width="10.7109375" style="28" customWidth="1"/>
    <col min="11831" max="11831" width="11.85546875" style="28" customWidth="1"/>
    <col min="11832" max="11832" width="0" style="28" hidden="1" customWidth="1"/>
    <col min="11833" max="11833" width="9.140625" style="28" customWidth="1"/>
    <col min="11834" max="11834" width="8" style="28" customWidth="1"/>
    <col min="11835" max="11835" width="7.5703125" style="28" customWidth="1"/>
    <col min="11836" max="11836" width="9" style="28" customWidth="1"/>
    <col min="11837" max="11839" width="9.140625" style="28" customWidth="1"/>
    <col min="11840" max="11845" width="0" style="28" hidden="1" customWidth="1"/>
    <col min="11846" max="12076" width="9.140625" style="28"/>
    <col min="12077" max="12077" width="7.85546875" style="28" customWidth="1"/>
    <col min="12078" max="12078" width="57.85546875" style="28" customWidth="1"/>
    <col min="12079" max="12079" width="10.140625" style="28" customWidth="1"/>
    <col min="12080" max="12080" width="12.28515625" style="28" customWidth="1"/>
    <col min="12081" max="12083" width="0" style="28" hidden="1" customWidth="1"/>
    <col min="12084" max="12084" width="9.7109375" style="28" customWidth="1"/>
    <col min="12085" max="12086" width="10.7109375" style="28" customWidth="1"/>
    <col min="12087" max="12087" width="11.85546875" style="28" customWidth="1"/>
    <col min="12088" max="12088" width="0" style="28" hidden="1" customWidth="1"/>
    <col min="12089" max="12089" width="9.140625" style="28" customWidth="1"/>
    <col min="12090" max="12090" width="8" style="28" customWidth="1"/>
    <col min="12091" max="12091" width="7.5703125" style="28" customWidth="1"/>
    <col min="12092" max="12092" width="9" style="28" customWidth="1"/>
    <col min="12093" max="12095" width="9.140625" style="28" customWidth="1"/>
    <col min="12096" max="12101" width="0" style="28" hidden="1" customWidth="1"/>
    <col min="12102" max="12332" width="9.140625" style="28"/>
    <col min="12333" max="12333" width="7.85546875" style="28" customWidth="1"/>
    <col min="12334" max="12334" width="57.85546875" style="28" customWidth="1"/>
    <col min="12335" max="12335" width="10.140625" style="28" customWidth="1"/>
    <col min="12336" max="12336" width="12.28515625" style="28" customWidth="1"/>
    <col min="12337" max="12339" width="0" style="28" hidden="1" customWidth="1"/>
    <col min="12340" max="12340" width="9.7109375" style="28" customWidth="1"/>
    <col min="12341" max="12342" width="10.7109375" style="28" customWidth="1"/>
    <col min="12343" max="12343" width="11.85546875" style="28" customWidth="1"/>
    <col min="12344" max="12344" width="0" style="28" hidden="1" customWidth="1"/>
    <col min="12345" max="12345" width="9.140625" style="28" customWidth="1"/>
    <col min="12346" max="12346" width="8" style="28" customWidth="1"/>
    <col min="12347" max="12347" width="7.5703125" style="28" customWidth="1"/>
    <col min="12348" max="12348" width="9" style="28" customWidth="1"/>
    <col min="12349" max="12351" width="9.140625" style="28" customWidth="1"/>
    <col min="12352" max="12357" width="0" style="28" hidden="1" customWidth="1"/>
    <col min="12358" max="12588" width="9.140625" style="28"/>
    <col min="12589" max="12589" width="7.85546875" style="28" customWidth="1"/>
    <col min="12590" max="12590" width="57.85546875" style="28" customWidth="1"/>
    <col min="12591" max="12591" width="10.140625" style="28" customWidth="1"/>
    <col min="12592" max="12592" width="12.28515625" style="28" customWidth="1"/>
    <col min="12593" max="12595" width="0" style="28" hidden="1" customWidth="1"/>
    <col min="12596" max="12596" width="9.7109375" style="28" customWidth="1"/>
    <col min="12597" max="12598" width="10.7109375" style="28" customWidth="1"/>
    <col min="12599" max="12599" width="11.85546875" style="28" customWidth="1"/>
    <col min="12600" max="12600" width="0" style="28" hidden="1" customWidth="1"/>
    <col min="12601" max="12601" width="9.140625" style="28" customWidth="1"/>
    <col min="12602" max="12602" width="8" style="28" customWidth="1"/>
    <col min="12603" max="12603" width="7.5703125" style="28" customWidth="1"/>
    <col min="12604" max="12604" width="9" style="28" customWidth="1"/>
    <col min="12605" max="12607" width="9.140625" style="28" customWidth="1"/>
    <col min="12608" max="12613" width="0" style="28" hidden="1" customWidth="1"/>
    <col min="12614" max="12844" width="9.140625" style="28"/>
    <col min="12845" max="12845" width="7.85546875" style="28" customWidth="1"/>
    <col min="12846" max="12846" width="57.85546875" style="28" customWidth="1"/>
    <col min="12847" max="12847" width="10.140625" style="28" customWidth="1"/>
    <col min="12848" max="12848" width="12.28515625" style="28" customWidth="1"/>
    <col min="12849" max="12851" width="0" style="28" hidden="1" customWidth="1"/>
    <col min="12852" max="12852" width="9.7109375" style="28" customWidth="1"/>
    <col min="12853" max="12854" width="10.7109375" style="28" customWidth="1"/>
    <col min="12855" max="12855" width="11.85546875" style="28" customWidth="1"/>
    <col min="12856" max="12856" width="0" style="28" hidden="1" customWidth="1"/>
    <col min="12857" max="12857" width="9.140625" style="28" customWidth="1"/>
    <col min="12858" max="12858" width="8" style="28" customWidth="1"/>
    <col min="12859" max="12859" width="7.5703125" style="28" customWidth="1"/>
    <col min="12860" max="12860" width="9" style="28" customWidth="1"/>
    <col min="12861" max="12863" width="9.140625" style="28" customWidth="1"/>
    <col min="12864" max="12869" width="0" style="28" hidden="1" customWidth="1"/>
    <col min="12870" max="13100" width="9.140625" style="28"/>
    <col min="13101" max="13101" width="7.85546875" style="28" customWidth="1"/>
    <col min="13102" max="13102" width="57.85546875" style="28" customWidth="1"/>
    <col min="13103" max="13103" width="10.140625" style="28" customWidth="1"/>
    <col min="13104" max="13104" width="12.28515625" style="28" customWidth="1"/>
    <col min="13105" max="13107" width="0" style="28" hidden="1" customWidth="1"/>
    <col min="13108" max="13108" width="9.7109375" style="28" customWidth="1"/>
    <col min="13109" max="13110" width="10.7109375" style="28" customWidth="1"/>
    <col min="13111" max="13111" width="11.85546875" style="28" customWidth="1"/>
    <col min="13112" max="13112" width="0" style="28" hidden="1" customWidth="1"/>
    <col min="13113" max="13113" width="9.140625" style="28" customWidth="1"/>
    <col min="13114" max="13114" width="8" style="28" customWidth="1"/>
    <col min="13115" max="13115" width="7.5703125" style="28" customWidth="1"/>
    <col min="13116" max="13116" width="9" style="28" customWidth="1"/>
    <col min="13117" max="13119" width="9.140625" style="28" customWidth="1"/>
    <col min="13120" max="13125" width="0" style="28" hidden="1" customWidth="1"/>
    <col min="13126" max="13356" width="9.140625" style="28"/>
    <col min="13357" max="13357" width="7.85546875" style="28" customWidth="1"/>
    <col min="13358" max="13358" width="57.85546875" style="28" customWidth="1"/>
    <col min="13359" max="13359" width="10.140625" style="28" customWidth="1"/>
    <col min="13360" max="13360" width="12.28515625" style="28" customWidth="1"/>
    <col min="13361" max="13363" width="0" style="28" hidden="1" customWidth="1"/>
    <col min="13364" max="13364" width="9.7109375" style="28" customWidth="1"/>
    <col min="13365" max="13366" width="10.7109375" style="28" customWidth="1"/>
    <col min="13367" max="13367" width="11.85546875" style="28" customWidth="1"/>
    <col min="13368" max="13368" width="0" style="28" hidden="1" customWidth="1"/>
    <col min="13369" max="13369" width="9.140625" style="28" customWidth="1"/>
    <col min="13370" max="13370" width="8" style="28" customWidth="1"/>
    <col min="13371" max="13371" width="7.5703125" style="28" customWidth="1"/>
    <col min="13372" max="13372" width="9" style="28" customWidth="1"/>
    <col min="13373" max="13375" width="9.140625" style="28" customWidth="1"/>
    <col min="13376" max="13381" width="0" style="28" hidden="1" customWidth="1"/>
    <col min="13382" max="13612" width="9.140625" style="28"/>
    <col min="13613" max="13613" width="7.85546875" style="28" customWidth="1"/>
    <col min="13614" max="13614" width="57.85546875" style="28" customWidth="1"/>
    <col min="13615" max="13615" width="10.140625" style="28" customWidth="1"/>
    <col min="13616" max="13616" width="12.28515625" style="28" customWidth="1"/>
    <col min="13617" max="13619" width="0" style="28" hidden="1" customWidth="1"/>
    <col min="13620" max="13620" width="9.7109375" style="28" customWidth="1"/>
    <col min="13621" max="13622" width="10.7109375" style="28" customWidth="1"/>
    <col min="13623" max="13623" width="11.85546875" style="28" customWidth="1"/>
    <col min="13624" max="13624" width="0" style="28" hidden="1" customWidth="1"/>
    <col min="13625" max="13625" width="9.140625" style="28" customWidth="1"/>
    <col min="13626" max="13626" width="8" style="28" customWidth="1"/>
    <col min="13627" max="13627" width="7.5703125" style="28" customWidth="1"/>
    <col min="13628" max="13628" width="9" style="28" customWidth="1"/>
    <col min="13629" max="13631" width="9.140625" style="28" customWidth="1"/>
    <col min="13632" max="13637" width="0" style="28" hidden="1" customWidth="1"/>
    <col min="13638" max="13868" width="9.140625" style="28"/>
    <col min="13869" max="13869" width="7.85546875" style="28" customWidth="1"/>
    <col min="13870" max="13870" width="57.85546875" style="28" customWidth="1"/>
    <col min="13871" max="13871" width="10.140625" style="28" customWidth="1"/>
    <col min="13872" max="13872" width="12.28515625" style="28" customWidth="1"/>
    <col min="13873" max="13875" width="0" style="28" hidden="1" customWidth="1"/>
    <col min="13876" max="13876" width="9.7109375" style="28" customWidth="1"/>
    <col min="13877" max="13878" width="10.7109375" style="28" customWidth="1"/>
    <col min="13879" max="13879" width="11.85546875" style="28" customWidth="1"/>
    <col min="13880" max="13880" width="0" style="28" hidden="1" customWidth="1"/>
    <col min="13881" max="13881" width="9.140625" style="28" customWidth="1"/>
    <col min="13882" max="13882" width="8" style="28" customWidth="1"/>
    <col min="13883" max="13883" width="7.5703125" style="28" customWidth="1"/>
    <col min="13884" max="13884" width="9" style="28" customWidth="1"/>
    <col min="13885" max="13887" width="9.140625" style="28" customWidth="1"/>
    <col min="13888" max="13893" width="0" style="28" hidden="1" customWidth="1"/>
    <col min="13894" max="14124" width="9.140625" style="28"/>
    <col min="14125" max="14125" width="7.85546875" style="28" customWidth="1"/>
    <col min="14126" max="14126" width="57.85546875" style="28" customWidth="1"/>
    <col min="14127" max="14127" width="10.140625" style="28" customWidth="1"/>
    <col min="14128" max="14128" width="12.28515625" style="28" customWidth="1"/>
    <col min="14129" max="14131" width="0" style="28" hidden="1" customWidth="1"/>
    <col min="14132" max="14132" width="9.7109375" style="28" customWidth="1"/>
    <col min="14133" max="14134" width="10.7109375" style="28" customWidth="1"/>
    <col min="14135" max="14135" width="11.85546875" style="28" customWidth="1"/>
    <col min="14136" max="14136" width="0" style="28" hidden="1" customWidth="1"/>
    <col min="14137" max="14137" width="9.140625" style="28" customWidth="1"/>
    <col min="14138" max="14138" width="8" style="28" customWidth="1"/>
    <col min="14139" max="14139" width="7.5703125" style="28" customWidth="1"/>
    <col min="14140" max="14140" width="9" style="28" customWidth="1"/>
    <col min="14141" max="14143" width="9.140625" style="28" customWidth="1"/>
    <col min="14144" max="14149" width="0" style="28" hidden="1" customWidth="1"/>
    <col min="14150" max="14380" width="9.140625" style="28"/>
    <col min="14381" max="14381" width="7.85546875" style="28" customWidth="1"/>
    <col min="14382" max="14382" width="57.85546875" style="28" customWidth="1"/>
    <col min="14383" max="14383" width="10.140625" style="28" customWidth="1"/>
    <col min="14384" max="14384" width="12.28515625" style="28" customWidth="1"/>
    <col min="14385" max="14387" width="0" style="28" hidden="1" customWidth="1"/>
    <col min="14388" max="14388" width="9.7109375" style="28" customWidth="1"/>
    <col min="14389" max="14390" width="10.7109375" style="28" customWidth="1"/>
    <col min="14391" max="14391" width="11.85546875" style="28" customWidth="1"/>
    <col min="14392" max="14392" width="0" style="28" hidden="1" customWidth="1"/>
    <col min="14393" max="14393" width="9.140625" style="28" customWidth="1"/>
    <col min="14394" max="14394" width="8" style="28" customWidth="1"/>
    <col min="14395" max="14395" width="7.5703125" style="28" customWidth="1"/>
    <col min="14396" max="14396" width="9" style="28" customWidth="1"/>
    <col min="14397" max="14399" width="9.140625" style="28" customWidth="1"/>
    <col min="14400" max="14405" width="0" style="28" hidden="1" customWidth="1"/>
    <col min="14406" max="14636" width="9.140625" style="28"/>
    <col min="14637" max="14637" width="7.85546875" style="28" customWidth="1"/>
    <col min="14638" max="14638" width="57.85546875" style="28" customWidth="1"/>
    <col min="14639" max="14639" width="10.140625" style="28" customWidth="1"/>
    <col min="14640" max="14640" width="12.28515625" style="28" customWidth="1"/>
    <col min="14641" max="14643" width="0" style="28" hidden="1" customWidth="1"/>
    <col min="14644" max="14644" width="9.7109375" style="28" customWidth="1"/>
    <col min="14645" max="14646" width="10.7109375" style="28" customWidth="1"/>
    <col min="14647" max="14647" width="11.85546875" style="28" customWidth="1"/>
    <col min="14648" max="14648" width="0" style="28" hidden="1" customWidth="1"/>
    <col min="14649" max="14649" width="9.140625" style="28" customWidth="1"/>
    <col min="14650" max="14650" width="8" style="28" customWidth="1"/>
    <col min="14651" max="14651" width="7.5703125" style="28" customWidth="1"/>
    <col min="14652" max="14652" width="9" style="28" customWidth="1"/>
    <col min="14653" max="14655" width="9.140625" style="28" customWidth="1"/>
    <col min="14656" max="14661" width="0" style="28" hidden="1" customWidth="1"/>
    <col min="14662" max="14892" width="9.140625" style="28"/>
    <col min="14893" max="14893" width="7.85546875" style="28" customWidth="1"/>
    <col min="14894" max="14894" width="57.85546875" style="28" customWidth="1"/>
    <col min="14895" max="14895" width="10.140625" style="28" customWidth="1"/>
    <col min="14896" max="14896" width="12.28515625" style="28" customWidth="1"/>
    <col min="14897" max="14899" width="0" style="28" hidden="1" customWidth="1"/>
    <col min="14900" max="14900" width="9.7109375" style="28" customWidth="1"/>
    <col min="14901" max="14902" width="10.7109375" style="28" customWidth="1"/>
    <col min="14903" max="14903" width="11.85546875" style="28" customWidth="1"/>
    <col min="14904" max="14904" width="0" style="28" hidden="1" customWidth="1"/>
    <col min="14905" max="14905" width="9.140625" style="28" customWidth="1"/>
    <col min="14906" max="14906" width="8" style="28" customWidth="1"/>
    <col min="14907" max="14907" width="7.5703125" style="28" customWidth="1"/>
    <col min="14908" max="14908" width="9" style="28" customWidth="1"/>
    <col min="14909" max="14911" width="9.140625" style="28" customWidth="1"/>
    <col min="14912" max="14917" width="0" style="28" hidden="1" customWidth="1"/>
    <col min="14918" max="15148" width="9.140625" style="28"/>
    <col min="15149" max="15149" width="7.85546875" style="28" customWidth="1"/>
    <col min="15150" max="15150" width="57.85546875" style="28" customWidth="1"/>
    <col min="15151" max="15151" width="10.140625" style="28" customWidth="1"/>
    <col min="15152" max="15152" width="12.28515625" style="28" customWidth="1"/>
    <col min="15153" max="15155" width="0" style="28" hidden="1" customWidth="1"/>
    <col min="15156" max="15156" width="9.7109375" style="28" customWidth="1"/>
    <col min="15157" max="15158" width="10.7109375" style="28" customWidth="1"/>
    <col min="15159" max="15159" width="11.85546875" style="28" customWidth="1"/>
    <col min="15160" max="15160" width="0" style="28" hidden="1" customWidth="1"/>
    <col min="15161" max="15161" width="9.140625" style="28" customWidth="1"/>
    <col min="15162" max="15162" width="8" style="28" customWidth="1"/>
    <col min="15163" max="15163" width="7.5703125" style="28" customWidth="1"/>
    <col min="15164" max="15164" width="9" style="28" customWidth="1"/>
    <col min="15165" max="15167" width="9.140625" style="28" customWidth="1"/>
    <col min="15168" max="15173" width="0" style="28" hidden="1" customWidth="1"/>
    <col min="15174" max="15404" width="9.140625" style="28"/>
    <col min="15405" max="15405" width="7.85546875" style="28" customWidth="1"/>
    <col min="15406" max="15406" width="57.85546875" style="28" customWidth="1"/>
    <col min="15407" max="15407" width="10.140625" style="28" customWidth="1"/>
    <col min="15408" max="15408" width="12.28515625" style="28" customWidth="1"/>
    <col min="15409" max="15411" width="0" style="28" hidden="1" customWidth="1"/>
    <col min="15412" max="15412" width="9.7109375" style="28" customWidth="1"/>
    <col min="15413" max="15414" width="10.7109375" style="28" customWidth="1"/>
    <col min="15415" max="15415" width="11.85546875" style="28" customWidth="1"/>
    <col min="15416" max="15416" width="0" style="28" hidden="1" customWidth="1"/>
    <col min="15417" max="15417" width="9.140625" style="28" customWidth="1"/>
    <col min="15418" max="15418" width="8" style="28" customWidth="1"/>
    <col min="15419" max="15419" width="7.5703125" style="28" customWidth="1"/>
    <col min="15420" max="15420" width="9" style="28" customWidth="1"/>
    <col min="15421" max="15423" width="9.140625" style="28" customWidth="1"/>
    <col min="15424" max="15429" width="0" style="28" hidden="1" customWidth="1"/>
    <col min="15430" max="15660" width="9.140625" style="28"/>
    <col min="15661" max="15661" width="7.85546875" style="28" customWidth="1"/>
    <col min="15662" max="15662" width="57.85546875" style="28" customWidth="1"/>
    <col min="15663" max="15663" width="10.140625" style="28" customWidth="1"/>
    <col min="15664" max="15664" width="12.28515625" style="28" customWidth="1"/>
    <col min="15665" max="15667" width="0" style="28" hidden="1" customWidth="1"/>
    <col min="15668" max="15668" width="9.7109375" style="28" customWidth="1"/>
    <col min="15669" max="15670" width="10.7109375" style="28" customWidth="1"/>
    <col min="15671" max="15671" width="11.85546875" style="28" customWidth="1"/>
    <col min="15672" max="15672" width="0" style="28" hidden="1" customWidth="1"/>
    <col min="15673" max="15673" width="9.140625" style="28" customWidth="1"/>
    <col min="15674" max="15674" width="8" style="28" customWidth="1"/>
    <col min="15675" max="15675" width="7.5703125" style="28" customWidth="1"/>
    <col min="15676" max="15676" width="9" style="28" customWidth="1"/>
    <col min="15677" max="15679" width="9.140625" style="28" customWidth="1"/>
    <col min="15680" max="15685" width="0" style="28" hidden="1" customWidth="1"/>
    <col min="15686" max="15916" width="9.140625" style="28"/>
    <col min="15917" max="15917" width="7.85546875" style="28" customWidth="1"/>
    <col min="15918" max="15918" width="57.85546875" style="28" customWidth="1"/>
    <col min="15919" max="15919" width="10.140625" style="28" customWidth="1"/>
    <col min="15920" max="15920" width="12.28515625" style="28" customWidth="1"/>
    <col min="15921" max="15923" width="0" style="28" hidden="1" customWidth="1"/>
    <col min="15924" max="15924" width="9.7109375" style="28" customWidth="1"/>
    <col min="15925" max="15926" width="10.7109375" style="28" customWidth="1"/>
    <col min="15927" max="15927" width="11.85546875" style="28" customWidth="1"/>
    <col min="15928" max="15928" width="0" style="28" hidden="1" customWidth="1"/>
    <col min="15929" max="15929" width="9.140625" style="28" customWidth="1"/>
    <col min="15930" max="15930" width="8" style="28" customWidth="1"/>
    <col min="15931" max="15931" width="7.5703125" style="28" customWidth="1"/>
    <col min="15932" max="15932" width="9" style="28" customWidth="1"/>
    <col min="15933" max="15935" width="9.140625" style="28" customWidth="1"/>
    <col min="15936" max="15941" width="0" style="28" hidden="1" customWidth="1"/>
    <col min="15942" max="16384" width="9.140625" style="28"/>
  </cols>
  <sheetData>
    <row r="2" spans="1:23" ht="15" customHeight="1" x14ac:dyDescent="0.25">
      <c r="A2" s="152" t="s">
        <v>133</v>
      </c>
      <c r="B2" s="152"/>
      <c r="C2" s="152"/>
      <c r="D2" s="152"/>
      <c r="E2" s="152"/>
      <c r="F2" s="152"/>
      <c r="G2" s="152"/>
      <c r="H2" s="152"/>
    </row>
    <row r="3" spans="1:23" ht="15" x14ac:dyDescent="0.25">
      <c r="A3" s="26"/>
      <c r="B3" s="26"/>
      <c r="C3" s="26"/>
      <c r="D3" s="26"/>
      <c r="E3" s="26"/>
      <c r="F3" s="26"/>
      <c r="G3" s="26"/>
    </row>
    <row r="4" spans="1:23" x14ac:dyDescent="0.25">
      <c r="A4" s="118" t="s">
        <v>1</v>
      </c>
      <c r="B4" s="121"/>
      <c r="C4" s="122"/>
      <c r="D4" s="1"/>
      <c r="E4" s="2"/>
      <c r="F4" s="3"/>
      <c r="G4" s="27"/>
      <c r="H4" s="118" t="s">
        <v>0</v>
      </c>
    </row>
    <row r="5" spans="1:23" x14ac:dyDescent="0.25">
      <c r="A5" s="119"/>
      <c r="B5" s="123" t="s">
        <v>2</v>
      </c>
      <c r="C5" s="124"/>
      <c r="D5" s="127" t="s">
        <v>3</v>
      </c>
      <c r="E5" s="128"/>
      <c r="F5" s="129"/>
      <c r="G5" s="130" t="s">
        <v>4</v>
      </c>
      <c r="H5" s="119"/>
    </row>
    <row r="6" spans="1:23" ht="15" x14ac:dyDescent="0.25">
      <c r="A6" s="119"/>
      <c r="B6" s="123"/>
      <c r="C6" s="124"/>
      <c r="D6" s="133" t="s">
        <v>5</v>
      </c>
      <c r="E6" s="133" t="s">
        <v>6</v>
      </c>
      <c r="F6" s="133" t="s">
        <v>7</v>
      </c>
      <c r="G6" s="131"/>
      <c r="H6" s="119"/>
    </row>
    <row r="7" spans="1:23" ht="15" x14ac:dyDescent="0.25">
      <c r="A7" s="119"/>
      <c r="B7" s="123"/>
      <c r="C7" s="124"/>
      <c r="D7" s="134"/>
      <c r="E7" s="134"/>
      <c r="F7" s="134"/>
      <c r="G7" s="131"/>
      <c r="H7" s="119"/>
    </row>
    <row r="8" spans="1:23" ht="15" x14ac:dyDescent="0.25">
      <c r="A8" s="120"/>
      <c r="B8" s="125"/>
      <c r="C8" s="126"/>
      <c r="D8" s="135"/>
      <c r="E8" s="135"/>
      <c r="F8" s="135"/>
      <c r="G8" s="132"/>
      <c r="H8" s="120"/>
    </row>
    <row r="9" spans="1:23" ht="18.75" x14ac:dyDescent="0.25">
      <c r="A9" s="93" t="s">
        <v>31</v>
      </c>
      <c r="B9" s="94"/>
      <c r="C9" s="94"/>
      <c r="D9" s="94"/>
      <c r="E9" s="94"/>
      <c r="F9" s="94"/>
      <c r="G9" s="95"/>
      <c r="H9" s="65"/>
    </row>
    <row r="10" spans="1:23" ht="18.75" x14ac:dyDescent="0.25">
      <c r="A10" s="93" t="s">
        <v>34</v>
      </c>
      <c r="B10" s="94"/>
      <c r="C10" s="95"/>
      <c r="D10" s="4"/>
      <c r="E10" s="4"/>
      <c r="F10" s="4"/>
      <c r="G10" s="4"/>
      <c r="H10" s="65"/>
    </row>
    <row r="11" spans="1:23" ht="18.75" x14ac:dyDescent="0.25">
      <c r="A11" s="5" t="s">
        <v>103</v>
      </c>
      <c r="B11" s="89">
        <v>200</v>
      </c>
      <c r="C11" s="90"/>
      <c r="D11" s="20">
        <v>13.32</v>
      </c>
      <c r="E11" s="20">
        <v>13.8</v>
      </c>
      <c r="F11" s="20">
        <v>45.6</v>
      </c>
      <c r="G11" s="20">
        <v>359.88</v>
      </c>
      <c r="H11" s="41">
        <v>219</v>
      </c>
      <c r="J11" s="28">
        <f>D11*4</f>
        <v>53.28</v>
      </c>
      <c r="K11" s="28">
        <f>E11*9</f>
        <v>124.2</v>
      </c>
      <c r="L11" s="28">
        <f>F11*4</f>
        <v>182.4</v>
      </c>
      <c r="M11" s="28">
        <f>SUM(J11:L11)</f>
        <v>359.88</v>
      </c>
      <c r="P11" s="28">
        <f>D11*4</f>
        <v>53.28</v>
      </c>
      <c r="Q11" s="28">
        <f>E11*9</f>
        <v>124.2</v>
      </c>
      <c r="R11" s="28">
        <f>F11*4</f>
        <v>182.4</v>
      </c>
      <c r="S11" s="28">
        <f>SUM(P11:R11)</f>
        <v>359.88</v>
      </c>
      <c r="T11" s="28">
        <v>1</v>
      </c>
    </row>
    <row r="12" spans="1:23" ht="18.75" x14ac:dyDescent="0.3">
      <c r="A12" s="42" t="s">
        <v>82</v>
      </c>
      <c r="B12" s="98">
        <v>100</v>
      </c>
      <c r="C12" s="99"/>
      <c r="D12" s="7">
        <f>0.9/100*150</f>
        <v>1.35</v>
      </c>
      <c r="E12" s="7">
        <f>0.23/100*150</f>
        <v>0.34499999999999997</v>
      </c>
      <c r="F12" s="7">
        <f>11.8/100*150-1.75</f>
        <v>15.950000000000003</v>
      </c>
      <c r="G12" s="7">
        <v>72.3</v>
      </c>
      <c r="H12" s="19" t="s">
        <v>57</v>
      </c>
      <c r="J12" s="28">
        <f t="shared" ref="J12:J99" si="0">D12*4</f>
        <v>5.4</v>
      </c>
      <c r="K12" s="28">
        <f t="shared" ref="K12:K99" si="1">E12*9</f>
        <v>3.1049999999999995</v>
      </c>
      <c r="L12" s="28">
        <f t="shared" ref="L12:L99" si="2">F12*4</f>
        <v>63.800000000000011</v>
      </c>
      <c r="M12" s="28">
        <f t="shared" ref="M12:M99" si="3">SUM(J12:L12)</f>
        <v>72.305000000000007</v>
      </c>
      <c r="T12" s="28">
        <v>1</v>
      </c>
    </row>
    <row r="13" spans="1:23" ht="18.75" x14ac:dyDescent="0.3">
      <c r="A13" s="42" t="s">
        <v>93</v>
      </c>
      <c r="B13" s="98">
        <v>30</v>
      </c>
      <c r="C13" s="99"/>
      <c r="D13" s="7">
        <f>5.5/100*30</f>
        <v>1.65</v>
      </c>
      <c r="E13" s="7">
        <f>6.5/100*30</f>
        <v>1.9500000000000002</v>
      </c>
      <c r="F13" s="7">
        <f>34.9/100*30</f>
        <v>10.469999999999999</v>
      </c>
      <c r="G13" s="7">
        <f>210.9/100*30</f>
        <v>63.269999999999996</v>
      </c>
      <c r="H13" s="19" t="s">
        <v>8</v>
      </c>
      <c r="T13" s="28">
        <v>1</v>
      </c>
    </row>
    <row r="14" spans="1:23" ht="18.75" x14ac:dyDescent="0.3">
      <c r="A14" s="42" t="s">
        <v>9</v>
      </c>
      <c r="B14" s="89">
        <v>200</v>
      </c>
      <c r="C14" s="90"/>
      <c r="D14" s="7">
        <v>0.17</v>
      </c>
      <c r="E14" s="7">
        <v>0.04</v>
      </c>
      <c r="F14" s="7">
        <v>10.5</v>
      </c>
      <c r="G14" s="7">
        <v>43.04</v>
      </c>
      <c r="H14" s="19">
        <v>376</v>
      </c>
      <c r="J14" s="28">
        <f t="shared" si="0"/>
        <v>0.68</v>
      </c>
      <c r="K14" s="28">
        <f t="shared" si="1"/>
        <v>0.36</v>
      </c>
      <c r="L14" s="28">
        <f t="shared" si="2"/>
        <v>42</v>
      </c>
      <c r="M14" s="28">
        <f t="shared" si="3"/>
        <v>43.04</v>
      </c>
      <c r="T14" s="28">
        <v>1</v>
      </c>
    </row>
    <row r="15" spans="1:23" s="33" customFormat="1" x14ac:dyDescent="0.25">
      <c r="A15" s="9" t="s">
        <v>10</v>
      </c>
      <c r="B15" s="100">
        <f>SUM(B11:C14)</f>
        <v>530</v>
      </c>
      <c r="C15" s="101"/>
      <c r="D15" s="10">
        <f>SUM(D11:D14)</f>
        <v>16.490000000000002</v>
      </c>
      <c r="E15" s="10">
        <f t="shared" ref="E15:G15" si="4">SUM(E11:E14)</f>
        <v>16.135000000000002</v>
      </c>
      <c r="F15" s="10">
        <f t="shared" si="4"/>
        <v>82.52000000000001</v>
      </c>
      <c r="G15" s="10">
        <f t="shared" si="4"/>
        <v>538.49</v>
      </c>
      <c r="H15" s="24"/>
      <c r="J15" s="28">
        <f t="shared" si="0"/>
        <v>65.960000000000008</v>
      </c>
      <c r="K15" s="28">
        <f t="shared" si="1"/>
        <v>145.215</v>
      </c>
      <c r="L15" s="28">
        <f t="shared" si="2"/>
        <v>330.08000000000004</v>
      </c>
      <c r="M15" s="28">
        <f t="shared" si="3"/>
        <v>541.25500000000011</v>
      </c>
      <c r="N15" s="33">
        <f>2350/100*20</f>
        <v>470</v>
      </c>
      <c r="T15" s="28">
        <v>1</v>
      </c>
      <c r="U15" s="33">
        <f>2720/100*20</f>
        <v>544</v>
      </c>
      <c r="V15" s="33">
        <v>516.79999999999995</v>
      </c>
      <c r="W15" s="33">
        <f>U15+27.2</f>
        <v>571.20000000000005</v>
      </c>
    </row>
    <row r="16" spans="1:23" ht="18.75" x14ac:dyDescent="0.25">
      <c r="A16" s="93" t="s">
        <v>32</v>
      </c>
      <c r="B16" s="94"/>
      <c r="C16" s="95"/>
      <c r="D16" s="4"/>
      <c r="E16" s="4"/>
      <c r="F16" s="4"/>
      <c r="G16" s="4"/>
      <c r="H16" s="65"/>
      <c r="J16" s="28">
        <f t="shared" si="0"/>
        <v>0</v>
      </c>
      <c r="K16" s="28">
        <f t="shared" si="1"/>
        <v>0</v>
      </c>
      <c r="L16" s="28">
        <f t="shared" si="2"/>
        <v>0</v>
      </c>
      <c r="M16" s="28">
        <f t="shared" si="3"/>
        <v>0</v>
      </c>
      <c r="T16" s="28">
        <v>1</v>
      </c>
      <c r="V16" s="33">
        <f t="shared" ref="V16:V28" si="5">U16/100*5</f>
        <v>0</v>
      </c>
      <c r="W16" s="33">
        <f t="shared" ref="W16:W28" si="6">U16-V16</f>
        <v>0</v>
      </c>
    </row>
    <row r="17" spans="1:28" ht="18.75" x14ac:dyDescent="0.25">
      <c r="A17" s="61" t="s">
        <v>114</v>
      </c>
      <c r="B17" s="144">
        <v>60</v>
      </c>
      <c r="C17" s="144"/>
      <c r="D17" s="17">
        <v>0</v>
      </c>
      <c r="E17" s="17">
        <v>0</v>
      </c>
      <c r="F17" s="17">
        <v>2.34</v>
      </c>
      <c r="G17" s="17">
        <v>9.6</v>
      </c>
      <c r="H17" s="44">
        <v>149</v>
      </c>
      <c r="V17" s="33">
        <f t="shared" si="5"/>
        <v>0</v>
      </c>
      <c r="W17" s="33">
        <f t="shared" si="6"/>
        <v>0</v>
      </c>
      <c r="X17" s="28" t="s">
        <v>98</v>
      </c>
      <c r="Y17" s="28">
        <f>D17*4</f>
        <v>0</v>
      </c>
      <c r="Z17" s="28">
        <f>E17*9</f>
        <v>0</v>
      </c>
      <c r="AA17" s="28">
        <f>F17*4</f>
        <v>9.36</v>
      </c>
      <c r="AB17" s="28">
        <f>SUBTOTAL(9,Y17:AA17)</f>
        <v>9.36</v>
      </c>
    </row>
    <row r="18" spans="1:28" ht="18.75" x14ac:dyDescent="0.3">
      <c r="A18" s="14" t="s">
        <v>65</v>
      </c>
      <c r="B18" s="153">
        <v>200</v>
      </c>
      <c r="C18" s="154"/>
      <c r="D18" s="60">
        <v>15.33</v>
      </c>
      <c r="E18" s="60">
        <v>5.44</v>
      </c>
      <c r="F18" s="60">
        <v>35.450000000000003</v>
      </c>
      <c r="G18" s="60">
        <v>252.08</v>
      </c>
      <c r="H18" s="19">
        <v>113</v>
      </c>
      <c r="J18" s="28">
        <f t="shared" si="0"/>
        <v>61.32</v>
      </c>
      <c r="K18" s="28">
        <f t="shared" si="1"/>
        <v>48.96</v>
      </c>
      <c r="L18" s="28">
        <f t="shared" si="2"/>
        <v>141.80000000000001</v>
      </c>
      <c r="M18" s="28">
        <f t="shared" si="3"/>
        <v>252.08</v>
      </c>
      <c r="T18" s="28">
        <v>1</v>
      </c>
      <c r="V18" s="33">
        <f t="shared" si="5"/>
        <v>0</v>
      </c>
      <c r="W18" s="33">
        <f t="shared" si="6"/>
        <v>0</v>
      </c>
    </row>
    <row r="19" spans="1:28" ht="18.75" x14ac:dyDescent="0.3">
      <c r="A19" s="42" t="s">
        <v>84</v>
      </c>
      <c r="B19" s="98">
        <v>220</v>
      </c>
      <c r="C19" s="99"/>
      <c r="D19" s="17">
        <v>6.9</v>
      </c>
      <c r="E19" s="17">
        <v>14.12</v>
      </c>
      <c r="F19" s="17">
        <v>17.899999999999999</v>
      </c>
      <c r="G19" s="17">
        <v>226.28</v>
      </c>
      <c r="H19" s="19">
        <v>259</v>
      </c>
      <c r="J19" s="28">
        <f t="shared" si="0"/>
        <v>27.6</v>
      </c>
      <c r="K19" s="28">
        <f t="shared" si="1"/>
        <v>127.08</v>
      </c>
      <c r="L19" s="28">
        <f t="shared" si="2"/>
        <v>71.599999999999994</v>
      </c>
      <c r="M19" s="28">
        <f t="shared" si="3"/>
        <v>226.28</v>
      </c>
      <c r="T19" s="28">
        <v>1</v>
      </c>
      <c r="V19" s="33">
        <f t="shared" si="5"/>
        <v>0</v>
      </c>
      <c r="W19" s="33">
        <f t="shared" si="6"/>
        <v>0</v>
      </c>
    </row>
    <row r="20" spans="1:28" ht="18.75" x14ac:dyDescent="0.3">
      <c r="A20" s="12" t="s">
        <v>13</v>
      </c>
      <c r="B20" s="89">
        <v>200</v>
      </c>
      <c r="C20" s="90"/>
      <c r="D20" s="7">
        <v>0.3</v>
      </c>
      <c r="E20" s="7">
        <v>0.1</v>
      </c>
      <c r="F20" s="7">
        <v>23.666666666666668</v>
      </c>
      <c r="G20" s="7">
        <v>96</v>
      </c>
      <c r="H20" s="19">
        <v>349</v>
      </c>
      <c r="J20" s="28">
        <f t="shared" si="0"/>
        <v>1.2</v>
      </c>
      <c r="K20" s="28">
        <f t="shared" si="1"/>
        <v>0.9</v>
      </c>
      <c r="L20" s="28">
        <f t="shared" si="2"/>
        <v>94.666666666666671</v>
      </c>
      <c r="M20" s="28">
        <f t="shared" si="3"/>
        <v>96.766666666666666</v>
      </c>
      <c r="T20" s="28">
        <v>1</v>
      </c>
      <c r="V20" s="33">
        <f t="shared" si="5"/>
        <v>0</v>
      </c>
      <c r="W20" s="33">
        <f t="shared" si="6"/>
        <v>0</v>
      </c>
    </row>
    <row r="21" spans="1:28" ht="18.75" x14ac:dyDescent="0.3">
      <c r="A21" s="42" t="s">
        <v>14</v>
      </c>
      <c r="B21" s="98">
        <v>30</v>
      </c>
      <c r="C21" s="99"/>
      <c r="D21" s="7">
        <v>1.5</v>
      </c>
      <c r="E21" s="7">
        <v>0.3</v>
      </c>
      <c r="F21" s="7">
        <v>13.800000000000002</v>
      </c>
      <c r="G21" s="7">
        <v>63.521999999999998</v>
      </c>
      <c r="H21" s="19">
        <v>574</v>
      </c>
      <c r="J21" s="28">
        <f t="shared" si="0"/>
        <v>6</v>
      </c>
      <c r="K21" s="28">
        <f t="shared" si="1"/>
        <v>2.6999999999999997</v>
      </c>
      <c r="L21" s="28">
        <f t="shared" si="2"/>
        <v>55.20000000000001</v>
      </c>
      <c r="M21" s="28">
        <f t="shared" si="3"/>
        <v>63.900000000000006</v>
      </c>
      <c r="T21" s="28">
        <v>1</v>
      </c>
      <c r="V21" s="33">
        <f t="shared" si="5"/>
        <v>0</v>
      </c>
      <c r="W21" s="33">
        <f t="shared" si="6"/>
        <v>0</v>
      </c>
    </row>
    <row r="22" spans="1:28" ht="18.75" x14ac:dyDescent="0.3">
      <c r="A22" s="42" t="s">
        <v>15</v>
      </c>
      <c r="B22" s="98">
        <v>30</v>
      </c>
      <c r="C22" s="99"/>
      <c r="D22" s="7">
        <v>2.25</v>
      </c>
      <c r="E22" s="7">
        <v>0.22200000000000003</v>
      </c>
      <c r="F22" s="7">
        <v>14.549999999999999</v>
      </c>
      <c r="G22" s="7">
        <v>69.3</v>
      </c>
      <c r="H22" s="19">
        <v>573</v>
      </c>
      <c r="J22" s="28">
        <f t="shared" si="0"/>
        <v>9</v>
      </c>
      <c r="K22" s="28">
        <f t="shared" si="1"/>
        <v>1.9980000000000002</v>
      </c>
      <c r="L22" s="28">
        <f t="shared" si="2"/>
        <v>58.199999999999996</v>
      </c>
      <c r="M22" s="28">
        <f t="shared" si="3"/>
        <v>69.197999999999993</v>
      </c>
      <c r="T22" s="28">
        <v>1</v>
      </c>
      <c r="V22" s="33">
        <f t="shared" si="5"/>
        <v>0</v>
      </c>
      <c r="W22" s="33">
        <f t="shared" si="6"/>
        <v>0</v>
      </c>
    </row>
    <row r="23" spans="1:28" s="33" customFormat="1" x14ac:dyDescent="0.25">
      <c r="A23" s="9" t="s">
        <v>16</v>
      </c>
      <c r="B23" s="100">
        <f>SUM(B17:C22)</f>
        <v>740</v>
      </c>
      <c r="C23" s="101"/>
      <c r="D23" s="4">
        <f>SUM(D17:D22)</f>
        <v>26.28</v>
      </c>
      <c r="E23" s="4">
        <f>SUM(E17:E22)</f>
        <v>20.182000000000002</v>
      </c>
      <c r="F23" s="4">
        <f>SUM(F17:F22)</f>
        <v>107.70666666666666</v>
      </c>
      <c r="G23" s="4">
        <f>SUM(G17:G22)</f>
        <v>716.78200000000004</v>
      </c>
      <c r="H23" s="24"/>
      <c r="J23" s="28">
        <f t="shared" si="0"/>
        <v>105.12</v>
      </c>
      <c r="K23" s="28">
        <f t="shared" si="1"/>
        <v>181.63800000000003</v>
      </c>
      <c r="L23" s="28">
        <f t="shared" si="2"/>
        <v>430.82666666666665</v>
      </c>
      <c r="M23" s="28">
        <f t="shared" si="3"/>
        <v>717.58466666666664</v>
      </c>
      <c r="N23" s="33">
        <f>2350/100*30</f>
        <v>705</v>
      </c>
      <c r="T23" s="28">
        <v>1</v>
      </c>
      <c r="U23" s="33">
        <f>2720/100*30</f>
        <v>816</v>
      </c>
      <c r="V23" s="33">
        <v>775.2</v>
      </c>
      <c r="W23" s="33">
        <f>U23+40.8</f>
        <v>856.8</v>
      </c>
    </row>
    <row r="24" spans="1:28" s="33" customFormat="1" ht="18.75" x14ac:dyDescent="0.25">
      <c r="A24" s="93" t="s">
        <v>116</v>
      </c>
      <c r="B24" s="94"/>
      <c r="C24" s="95"/>
      <c r="D24" s="4"/>
      <c r="E24" s="4"/>
      <c r="F24" s="4"/>
      <c r="G24" s="4"/>
      <c r="H24" s="76"/>
      <c r="J24" s="28"/>
      <c r="K24" s="28"/>
      <c r="L24" s="28"/>
      <c r="M24" s="28"/>
      <c r="T24" s="28"/>
    </row>
    <row r="25" spans="1:28" s="33" customFormat="1" ht="18.75" x14ac:dyDescent="0.25">
      <c r="A25" s="43" t="s">
        <v>126</v>
      </c>
      <c r="B25" s="138">
        <v>200</v>
      </c>
      <c r="C25" s="139"/>
      <c r="D25" s="7">
        <v>5.8</v>
      </c>
      <c r="E25" s="7">
        <v>5</v>
      </c>
      <c r="F25" s="7">
        <v>22</v>
      </c>
      <c r="G25" s="7">
        <v>156</v>
      </c>
      <c r="H25" s="86">
        <v>386</v>
      </c>
      <c r="J25" s="28"/>
      <c r="K25" s="28"/>
      <c r="L25" s="28"/>
      <c r="M25" s="28"/>
      <c r="T25" s="28"/>
    </row>
    <row r="26" spans="1:28" s="33" customFormat="1" ht="18.75" x14ac:dyDescent="0.25">
      <c r="A26" s="77" t="s">
        <v>117</v>
      </c>
      <c r="B26" s="140">
        <v>100</v>
      </c>
      <c r="C26" s="141"/>
      <c r="D26" s="8">
        <v>5.81</v>
      </c>
      <c r="E26" s="8">
        <v>8.1</v>
      </c>
      <c r="F26" s="8">
        <v>74.62</v>
      </c>
      <c r="G26" s="78">
        <v>394.64</v>
      </c>
      <c r="H26" s="75">
        <v>87</v>
      </c>
      <c r="J26" s="28"/>
      <c r="K26" s="28"/>
      <c r="L26" s="28"/>
      <c r="M26" s="28"/>
      <c r="T26" s="28"/>
    </row>
    <row r="27" spans="1:28" s="33" customFormat="1" x14ac:dyDescent="0.25">
      <c r="A27" s="9" t="s">
        <v>118</v>
      </c>
      <c r="B27" s="100">
        <f>SUM(B25:C26)</f>
        <v>300</v>
      </c>
      <c r="C27" s="101"/>
      <c r="D27" s="4">
        <f>SUM(D25:D26)</f>
        <v>11.61</v>
      </c>
      <c r="E27" s="4">
        <f t="shared" ref="E27:G27" si="7">SUM(E25:E26)</f>
        <v>13.1</v>
      </c>
      <c r="F27" s="4">
        <f t="shared" si="7"/>
        <v>96.62</v>
      </c>
      <c r="G27" s="4">
        <f t="shared" si="7"/>
        <v>550.64</v>
      </c>
      <c r="H27" s="8"/>
      <c r="J27" s="28"/>
      <c r="K27" s="28"/>
      <c r="L27" s="28"/>
      <c r="M27" s="28"/>
      <c r="T27" s="28"/>
    </row>
    <row r="28" spans="1:28" s="30" customFormat="1" x14ac:dyDescent="0.25">
      <c r="A28" s="32" t="s">
        <v>17</v>
      </c>
      <c r="B28" s="136"/>
      <c r="C28" s="137"/>
      <c r="D28" s="4">
        <f>D15+D23+D27</f>
        <v>54.38</v>
      </c>
      <c r="E28" s="4">
        <f>E15+E23+E27</f>
        <v>49.417000000000009</v>
      </c>
      <c r="F28" s="4">
        <f>F15+F23+F27</f>
        <v>286.84666666666669</v>
      </c>
      <c r="G28" s="4">
        <f>G15+G23+G27</f>
        <v>1805.9119999999998</v>
      </c>
      <c r="H28" s="8"/>
      <c r="J28" s="28">
        <f t="shared" si="0"/>
        <v>217.52</v>
      </c>
      <c r="K28" s="28">
        <f t="shared" si="1"/>
        <v>444.7530000000001</v>
      </c>
      <c r="L28" s="28">
        <f t="shared" si="2"/>
        <v>1147.3866666666668</v>
      </c>
      <c r="M28" s="28">
        <f t="shared" si="3"/>
        <v>1809.6596666666669</v>
      </c>
      <c r="N28" s="33">
        <f>2350/100*50</f>
        <v>1175</v>
      </c>
      <c r="T28" s="28">
        <v>1</v>
      </c>
      <c r="U28" s="33">
        <f>2720/100*50</f>
        <v>1360</v>
      </c>
      <c r="V28" s="33">
        <f t="shared" si="5"/>
        <v>68</v>
      </c>
      <c r="W28" s="33">
        <f t="shared" si="6"/>
        <v>1292</v>
      </c>
    </row>
    <row r="29" spans="1:28" ht="18.75" x14ac:dyDescent="0.25">
      <c r="A29" s="93" t="s">
        <v>33</v>
      </c>
      <c r="B29" s="94"/>
      <c r="C29" s="94"/>
      <c r="D29" s="94"/>
      <c r="E29" s="94"/>
      <c r="F29" s="94"/>
      <c r="G29" s="95"/>
      <c r="H29" s="65"/>
      <c r="J29" s="28">
        <f t="shared" si="0"/>
        <v>0</v>
      </c>
      <c r="K29" s="28">
        <f t="shared" si="1"/>
        <v>0</v>
      </c>
      <c r="L29" s="28">
        <f t="shared" si="2"/>
        <v>0</v>
      </c>
      <c r="M29" s="28">
        <f t="shared" si="3"/>
        <v>0</v>
      </c>
    </row>
    <row r="30" spans="1:28" ht="18.75" x14ac:dyDescent="0.25">
      <c r="A30" s="93" t="s">
        <v>34</v>
      </c>
      <c r="B30" s="94"/>
      <c r="C30" s="95"/>
      <c r="D30" s="4"/>
      <c r="E30" s="4"/>
      <c r="F30" s="4"/>
      <c r="G30" s="4"/>
      <c r="H30" s="65"/>
      <c r="J30" s="28">
        <f t="shared" si="0"/>
        <v>0</v>
      </c>
      <c r="K30" s="28">
        <f t="shared" si="1"/>
        <v>0</v>
      </c>
      <c r="L30" s="28">
        <f t="shared" si="2"/>
        <v>0</v>
      </c>
      <c r="M30" s="28">
        <f t="shared" si="3"/>
        <v>0</v>
      </c>
    </row>
    <row r="31" spans="1:28" ht="18.75" x14ac:dyDescent="0.3">
      <c r="A31" s="5" t="s">
        <v>30</v>
      </c>
      <c r="B31" s="89">
        <v>150</v>
      </c>
      <c r="C31" s="90"/>
      <c r="D31" s="7">
        <v>6.3</v>
      </c>
      <c r="E31" s="7">
        <v>7.2</v>
      </c>
      <c r="F31" s="7">
        <v>15.6</v>
      </c>
      <c r="G31" s="7">
        <v>152.4</v>
      </c>
      <c r="H31" s="19">
        <v>202</v>
      </c>
      <c r="J31" s="28">
        <f t="shared" si="0"/>
        <v>25.2</v>
      </c>
      <c r="K31" s="28">
        <f t="shared" si="1"/>
        <v>64.8</v>
      </c>
      <c r="L31" s="28">
        <f t="shared" si="2"/>
        <v>62.4</v>
      </c>
      <c r="M31" s="28">
        <f t="shared" si="3"/>
        <v>152.4</v>
      </c>
      <c r="T31" s="28">
        <v>2</v>
      </c>
    </row>
    <row r="32" spans="1:28" ht="37.5" x14ac:dyDescent="0.3">
      <c r="A32" s="5" t="s">
        <v>29</v>
      </c>
      <c r="B32" s="89">
        <v>110</v>
      </c>
      <c r="C32" s="90"/>
      <c r="D32" s="13">
        <v>11.65</v>
      </c>
      <c r="E32" s="13">
        <v>7.08</v>
      </c>
      <c r="F32" s="13">
        <v>12.727272727272727</v>
      </c>
      <c r="G32" s="13">
        <v>183.69</v>
      </c>
      <c r="H32" s="19" t="s">
        <v>86</v>
      </c>
      <c r="J32" s="28">
        <f t="shared" si="0"/>
        <v>46.6</v>
      </c>
      <c r="K32" s="28">
        <f t="shared" si="1"/>
        <v>63.72</v>
      </c>
      <c r="L32" s="28">
        <f t="shared" si="2"/>
        <v>50.909090909090907</v>
      </c>
      <c r="M32" s="28">
        <f t="shared" si="3"/>
        <v>161.2290909090909</v>
      </c>
      <c r="T32" s="28">
        <v>2</v>
      </c>
    </row>
    <row r="33" spans="1:28" ht="18.75" x14ac:dyDescent="0.3">
      <c r="A33" s="42" t="s">
        <v>15</v>
      </c>
      <c r="B33" s="98">
        <v>40</v>
      </c>
      <c r="C33" s="99"/>
      <c r="D33" s="7">
        <v>3</v>
      </c>
      <c r="E33" s="7">
        <v>0.29600000000000004</v>
      </c>
      <c r="F33" s="7">
        <v>19.399999999999999</v>
      </c>
      <c r="G33" s="7">
        <v>92.4</v>
      </c>
      <c r="H33" s="19">
        <v>573</v>
      </c>
      <c r="J33" s="28">
        <f t="shared" si="0"/>
        <v>12</v>
      </c>
      <c r="K33" s="28">
        <f t="shared" si="1"/>
        <v>2.6640000000000006</v>
      </c>
      <c r="L33" s="28">
        <f t="shared" si="2"/>
        <v>77.599999999999994</v>
      </c>
      <c r="M33" s="28">
        <f t="shared" si="3"/>
        <v>92.263999999999996</v>
      </c>
      <c r="T33" s="28">
        <v>2</v>
      </c>
    </row>
    <row r="34" spans="1:28" ht="18.75" x14ac:dyDescent="0.3">
      <c r="A34" s="42" t="s">
        <v>93</v>
      </c>
      <c r="B34" s="98">
        <v>30</v>
      </c>
      <c r="C34" s="99"/>
      <c r="D34" s="7">
        <f>5.5/100*30</f>
        <v>1.65</v>
      </c>
      <c r="E34" s="7">
        <f>6.5/100*30</f>
        <v>1.9500000000000002</v>
      </c>
      <c r="F34" s="7">
        <f>34.9/100*30</f>
        <v>10.469999999999999</v>
      </c>
      <c r="G34" s="7">
        <f>210.9/100*30</f>
        <v>63.269999999999996</v>
      </c>
      <c r="H34" s="19" t="s">
        <v>8</v>
      </c>
      <c r="T34" s="28">
        <v>2</v>
      </c>
    </row>
    <row r="35" spans="1:28" ht="18.75" x14ac:dyDescent="0.3">
      <c r="A35" s="16" t="s">
        <v>18</v>
      </c>
      <c r="B35" s="98">
        <v>200</v>
      </c>
      <c r="C35" s="99"/>
      <c r="D35" s="7">
        <v>0.26</v>
      </c>
      <c r="E35" s="7">
        <v>0.05</v>
      </c>
      <c r="F35" s="7">
        <v>12.26</v>
      </c>
      <c r="G35" s="7">
        <v>49.72</v>
      </c>
      <c r="H35" s="19">
        <v>377</v>
      </c>
      <c r="J35" s="28">
        <f t="shared" si="0"/>
        <v>1.04</v>
      </c>
      <c r="K35" s="28">
        <f t="shared" si="1"/>
        <v>0.45</v>
      </c>
      <c r="L35" s="28">
        <f t="shared" si="2"/>
        <v>49.04</v>
      </c>
      <c r="M35" s="28">
        <f t="shared" si="3"/>
        <v>50.53</v>
      </c>
      <c r="T35" s="28">
        <v>2</v>
      </c>
    </row>
    <row r="36" spans="1:28" s="33" customFormat="1" x14ac:dyDescent="0.25">
      <c r="A36" s="9" t="s">
        <v>10</v>
      </c>
      <c r="B36" s="100">
        <f>SUM(B31:C35)</f>
        <v>530</v>
      </c>
      <c r="C36" s="101"/>
      <c r="D36" s="10">
        <f>SUM(D31:D35)</f>
        <v>22.86</v>
      </c>
      <c r="E36" s="10">
        <f t="shared" ref="E36:G36" si="8">SUM(E31:E35)</f>
        <v>16.576000000000001</v>
      </c>
      <c r="F36" s="10">
        <f t="shared" si="8"/>
        <v>70.457272727272724</v>
      </c>
      <c r="G36" s="10">
        <f t="shared" si="8"/>
        <v>541.48</v>
      </c>
      <c r="H36" s="24"/>
      <c r="J36" s="28">
        <f t="shared" si="0"/>
        <v>91.44</v>
      </c>
      <c r="K36" s="28">
        <f t="shared" si="1"/>
        <v>149.184</v>
      </c>
      <c r="L36" s="28">
        <f t="shared" si="2"/>
        <v>281.82909090909089</v>
      </c>
      <c r="M36" s="28">
        <f t="shared" si="3"/>
        <v>522.45309090909086</v>
      </c>
      <c r="N36" s="33">
        <f>2350/100*20</f>
        <v>470</v>
      </c>
      <c r="T36" s="28">
        <v>2</v>
      </c>
      <c r="U36" s="33">
        <v>544</v>
      </c>
      <c r="V36" s="33">
        <v>516.79999999999995</v>
      </c>
      <c r="W36" s="33">
        <v>571.20000000000005</v>
      </c>
    </row>
    <row r="37" spans="1:28" ht="18.75" x14ac:dyDescent="0.25">
      <c r="A37" s="93" t="s">
        <v>32</v>
      </c>
      <c r="B37" s="94"/>
      <c r="C37" s="95"/>
      <c r="D37" s="4"/>
      <c r="E37" s="4"/>
      <c r="F37" s="4"/>
      <c r="G37" s="4"/>
      <c r="H37" s="65"/>
      <c r="J37" s="28">
        <f t="shared" si="0"/>
        <v>0</v>
      </c>
      <c r="K37" s="28">
        <f t="shared" si="1"/>
        <v>0</v>
      </c>
      <c r="L37" s="28">
        <f t="shared" si="2"/>
        <v>0</v>
      </c>
      <c r="M37" s="28">
        <f t="shared" si="3"/>
        <v>0</v>
      </c>
      <c r="T37" s="28">
        <v>2</v>
      </c>
      <c r="V37" s="28">
        <v>0</v>
      </c>
      <c r="W37" s="28">
        <v>0</v>
      </c>
    </row>
    <row r="38" spans="1:28" ht="18.75" x14ac:dyDescent="0.25">
      <c r="A38" s="61" t="s">
        <v>96</v>
      </c>
      <c r="B38" s="165">
        <v>60</v>
      </c>
      <c r="C38" s="166"/>
      <c r="D38" s="38">
        <v>0.432</v>
      </c>
      <c r="E38" s="38">
        <v>2.2319999999999998</v>
      </c>
      <c r="F38" s="38">
        <v>4.0200000000000005</v>
      </c>
      <c r="G38" s="38">
        <v>37.893599999999999</v>
      </c>
      <c r="H38" s="44">
        <v>75</v>
      </c>
      <c r="V38" s="28">
        <v>0</v>
      </c>
      <c r="W38" s="28">
        <v>0</v>
      </c>
      <c r="X38" s="28" t="s">
        <v>98</v>
      </c>
      <c r="Y38" s="28">
        <f>D38*4</f>
        <v>1.728</v>
      </c>
      <c r="Z38" s="28">
        <f>E38*9</f>
        <v>20.087999999999997</v>
      </c>
      <c r="AA38" s="28">
        <f>F38*4</f>
        <v>16.080000000000002</v>
      </c>
      <c r="AB38" s="28">
        <f>SUBTOTAL(9,Y38:AA38)</f>
        <v>37.896000000000001</v>
      </c>
    </row>
    <row r="39" spans="1:28" ht="15.75" customHeight="1" x14ac:dyDescent="0.3">
      <c r="A39" s="18" t="s">
        <v>21</v>
      </c>
      <c r="B39" s="87">
        <v>250</v>
      </c>
      <c r="C39" s="88"/>
      <c r="D39" s="15">
        <v>10.125</v>
      </c>
      <c r="E39" s="15">
        <v>7.6</v>
      </c>
      <c r="F39" s="15">
        <v>9.85</v>
      </c>
      <c r="G39" s="15">
        <v>148.30000000000001</v>
      </c>
      <c r="H39" s="19">
        <v>102</v>
      </c>
      <c r="J39" s="28">
        <f t="shared" si="0"/>
        <v>40.5</v>
      </c>
      <c r="K39" s="28">
        <f t="shared" si="1"/>
        <v>68.399999999999991</v>
      </c>
      <c r="L39" s="28">
        <f t="shared" si="2"/>
        <v>39.4</v>
      </c>
      <c r="M39" s="28">
        <f t="shared" si="3"/>
        <v>148.29999999999998</v>
      </c>
      <c r="T39" s="28">
        <v>2</v>
      </c>
      <c r="V39" s="28">
        <v>0</v>
      </c>
      <c r="W39" s="28">
        <v>0</v>
      </c>
      <c r="Y39" s="28">
        <f>D39*4</f>
        <v>40.5</v>
      </c>
      <c r="Z39" s="28">
        <f>E39*9</f>
        <v>68.399999999999991</v>
      </c>
      <c r="AA39" s="28">
        <f>F39*4</f>
        <v>39.4</v>
      </c>
      <c r="AB39" s="28">
        <f>SUBTOTAL(9,Y39:AA39)</f>
        <v>148.29999999999998</v>
      </c>
    </row>
    <row r="40" spans="1:28" ht="18.75" x14ac:dyDescent="0.25">
      <c r="A40" s="43" t="s">
        <v>99</v>
      </c>
      <c r="B40" s="155">
        <v>200</v>
      </c>
      <c r="C40" s="156"/>
      <c r="D40" s="17">
        <f>122/1000*200</f>
        <v>24.4</v>
      </c>
      <c r="E40" s="17">
        <v>10.7</v>
      </c>
      <c r="F40" s="17">
        <v>42.3</v>
      </c>
      <c r="G40" s="17">
        <v>363.1</v>
      </c>
      <c r="H40" s="41" t="s">
        <v>100</v>
      </c>
      <c r="J40" s="28">
        <f t="shared" si="0"/>
        <v>97.6</v>
      </c>
      <c r="K40" s="28">
        <f t="shared" si="1"/>
        <v>96.3</v>
      </c>
      <c r="L40" s="28">
        <f t="shared" si="2"/>
        <v>169.2</v>
      </c>
      <c r="M40" s="28">
        <f t="shared" si="3"/>
        <v>363.09999999999997</v>
      </c>
      <c r="T40" s="28">
        <v>2</v>
      </c>
      <c r="V40" s="28">
        <v>0</v>
      </c>
      <c r="W40" s="28">
        <v>0</v>
      </c>
    </row>
    <row r="41" spans="1:28" ht="15.75" customHeight="1" x14ac:dyDescent="0.3">
      <c r="A41" s="12" t="s">
        <v>25</v>
      </c>
      <c r="B41" s="89">
        <v>200</v>
      </c>
      <c r="C41" s="90"/>
      <c r="D41" s="13">
        <v>0.17</v>
      </c>
      <c r="E41" s="13">
        <v>0.04</v>
      </c>
      <c r="F41" s="7">
        <v>24.1</v>
      </c>
      <c r="G41" s="7">
        <v>98.5</v>
      </c>
      <c r="H41" s="19">
        <v>491</v>
      </c>
      <c r="J41" s="28">
        <f t="shared" si="0"/>
        <v>0.68</v>
      </c>
      <c r="K41" s="28">
        <f t="shared" si="1"/>
        <v>0.36</v>
      </c>
      <c r="L41" s="28">
        <f t="shared" si="2"/>
        <v>96.4</v>
      </c>
      <c r="M41" s="28">
        <f t="shared" si="3"/>
        <v>97.440000000000012</v>
      </c>
      <c r="T41" s="28">
        <v>2</v>
      </c>
      <c r="V41" s="28">
        <v>0</v>
      </c>
      <c r="W41" s="28">
        <v>0</v>
      </c>
    </row>
    <row r="42" spans="1:28" ht="18.75" x14ac:dyDescent="0.3">
      <c r="A42" s="42" t="s">
        <v>14</v>
      </c>
      <c r="B42" s="98">
        <v>30</v>
      </c>
      <c r="C42" s="99"/>
      <c r="D42" s="7">
        <v>1.5</v>
      </c>
      <c r="E42" s="7">
        <v>0.3</v>
      </c>
      <c r="F42" s="7">
        <v>13.800000000000002</v>
      </c>
      <c r="G42" s="7">
        <v>63.521999999999998</v>
      </c>
      <c r="H42" s="19">
        <v>574</v>
      </c>
      <c r="J42" s="28">
        <f t="shared" si="0"/>
        <v>6</v>
      </c>
      <c r="K42" s="28">
        <f t="shared" si="1"/>
        <v>2.6999999999999997</v>
      </c>
      <c r="L42" s="28">
        <f t="shared" si="2"/>
        <v>55.20000000000001</v>
      </c>
      <c r="M42" s="28">
        <f t="shared" si="3"/>
        <v>63.900000000000006</v>
      </c>
      <c r="T42" s="28">
        <v>2</v>
      </c>
      <c r="V42" s="28">
        <v>0</v>
      </c>
      <c r="W42" s="28">
        <v>0</v>
      </c>
    </row>
    <row r="43" spans="1:28" ht="15.75" customHeight="1" x14ac:dyDescent="0.3">
      <c r="A43" s="42" t="s">
        <v>15</v>
      </c>
      <c r="B43" s="98">
        <v>30</v>
      </c>
      <c r="C43" s="99"/>
      <c r="D43" s="7">
        <v>2.25</v>
      </c>
      <c r="E43" s="7">
        <v>0.22200000000000003</v>
      </c>
      <c r="F43" s="7">
        <v>14.549999999999999</v>
      </c>
      <c r="G43" s="7">
        <v>69.3</v>
      </c>
      <c r="H43" s="19">
        <v>573</v>
      </c>
      <c r="J43" s="28">
        <f t="shared" si="0"/>
        <v>9</v>
      </c>
      <c r="K43" s="28">
        <f t="shared" si="1"/>
        <v>1.9980000000000002</v>
      </c>
      <c r="L43" s="28">
        <f t="shared" si="2"/>
        <v>58.199999999999996</v>
      </c>
      <c r="M43" s="28">
        <f t="shared" si="3"/>
        <v>69.197999999999993</v>
      </c>
      <c r="T43" s="28">
        <v>2</v>
      </c>
      <c r="V43" s="28">
        <v>0</v>
      </c>
      <c r="W43" s="28">
        <v>0</v>
      </c>
    </row>
    <row r="44" spans="1:28" s="33" customFormat="1" x14ac:dyDescent="0.25">
      <c r="A44" s="9" t="s">
        <v>16</v>
      </c>
      <c r="B44" s="100">
        <f>SUM(B38:C43)</f>
        <v>770</v>
      </c>
      <c r="C44" s="101"/>
      <c r="D44" s="4">
        <f>SUM(D38:D43)</f>
        <v>38.877000000000002</v>
      </c>
      <c r="E44" s="4">
        <f>SUM(E38:E43)</f>
        <v>21.093999999999998</v>
      </c>
      <c r="F44" s="4">
        <f>SUM(F38:F43)</f>
        <v>108.62</v>
      </c>
      <c r="G44" s="4">
        <f>SUM(G38:G43)</f>
        <v>780.61559999999997</v>
      </c>
      <c r="H44" s="24"/>
      <c r="J44" s="28">
        <f t="shared" si="0"/>
        <v>155.50800000000001</v>
      </c>
      <c r="K44" s="28">
        <f t="shared" si="1"/>
        <v>189.84599999999998</v>
      </c>
      <c r="L44" s="28">
        <f t="shared" si="2"/>
        <v>434.48</v>
      </c>
      <c r="M44" s="28">
        <f t="shared" si="3"/>
        <v>779.83400000000006</v>
      </c>
      <c r="N44" s="33">
        <f>2350/100*30</f>
        <v>705</v>
      </c>
      <c r="O44" s="33">
        <f>N44/100*5</f>
        <v>35.25</v>
      </c>
      <c r="P44" s="33">
        <f>N44-O44</f>
        <v>669.75</v>
      </c>
      <c r="T44" s="28">
        <v>2</v>
      </c>
      <c r="U44" s="33">
        <v>816</v>
      </c>
      <c r="V44" s="33">
        <v>775.2</v>
      </c>
      <c r="W44" s="33">
        <v>856.8</v>
      </c>
    </row>
    <row r="45" spans="1:28" s="33" customFormat="1" ht="18.75" x14ac:dyDescent="0.25">
      <c r="A45" s="93" t="s">
        <v>116</v>
      </c>
      <c r="B45" s="94"/>
      <c r="C45" s="95"/>
      <c r="D45" s="4"/>
      <c r="E45" s="4"/>
      <c r="F45" s="4"/>
      <c r="G45" s="4"/>
      <c r="H45" s="76"/>
      <c r="J45" s="28"/>
      <c r="K45" s="28"/>
      <c r="L45" s="28"/>
      <c r="M45" s="28"/>
      <c r="T45" s="28"/>
    </row>
    <row r="46" spans="1:28" s="33" customFormat="1" ht="18.75" x14ac:dyDescent="0.3">
      <c r="A46" s="43" t="s">
        <v>119</v>
      </c>
      <c r="B46" s="138">
        <v>200</v>
      </c>
      <c r="C46" s="139"/>
      <c r="D46" s="7">
        <v>5.4</v>
      </c>
      <c r="E46" s="7">
        <v>5</v>
      </c>
      <c r="F46" s="7">
        <v>21.6</v>
      </c>
      <c r="G46" s="7">
        <v>158</v>
      </c>
      <c r="H46" s="19">
        <v>386</v>
      </c>
      <c r="J46" s="28"/>
      <c r="K46" s="28"/>
      <c r="L46" s="28"/>
      <c r="M46" s="28"/>
      <c r="T46" s="28"/>
    </row>
    <row r="47" spans="1:28" s="33" customFormat="1" ht="18.75" x14ac:dyDescent="0.3">
      <c r="A47" s="77" t="s">
        <v>120</v>
      </c>
      <c r="B47" s="140">
        <v>100</v>
      </c>
      <c r="C47" s="141"/>
      <c r="D47" s="8">
        <v>5.81</v>
      </c>
      <c r="E47" s="8">
        <v>8.1</v>
      </c>
      <c r="F47" s="8">
        <v>74.62</v>
      </c>
      <c r="G47" s="78">
        <v>394.64</v>
      </c>
      <c r="H47" s="79">
        <v>429</v>
      </c>
      <c r="J47" s="28"/>
      <c r="K47" s="28"/>
      <c r="L47" s="28"/>
      <c r="M47" s="28"/>
      <c r="T47" s="28"/>
    </row>
    <row r="48" spans="1:28" s="33" customFormat="1" x14ac:dyDescent="0.25">
      <c r="A48" s="9" t="s">
        <v>118</v>
      </c>
      <c r="B48" s="100">
        <f>SUM(B46:C47)</f>
        <v>300</v>
      </c>
      <c r="C48" s="101"/>
      <c r="D48" s="4">
        <f>SUM(D46:D47)</f>
        <v>11.21</v>
      </c>
      <c r="E48" s="4">
        <f t="shared" ref="E48:G48" si="9">SUM(E46:E47)</f>
        <v>13.1</v>
      </c>
      <c r="F48" s="4">
        <f t="shared" si="9"/>
        <v>96.22</v>
      </c>
      <c r="G48" s="4">
        <f t="shared" si="9"/>
        <v>552.64</v>
      </c>
      <c r="H48" s="8"/>
      <c r="J48" s="28"/>
      <c r="K48" s="28"/>
      <c r="L48" s="28"/>
      <c r="M48" s="28"/>
      <c r="T48" s="28"/>
    </row>
    <row r="49" spans="1:28" s="30" customFormat="1" x14ac:dyDescent="0.25">
      <c r="A49" s="32" t="s">
        <v>17</v>
      </c>
      <c r="B49" s="136"/>
      <c r="C49" s="137"/>
      <c r="D49" s="4">
        <f>D36+D44+D48</f>
        <v>72.947000000000003</v>
      </c>
      <c r="E49" s="4">
        <f>E36+E44+E48</f>
        <v>50.77</v>
      </c>
      <c r="F49" s="4">
        <f>F36+F44+F48</f>
        <v>275.29727272727268</v>
      </c>
      <c r="G49" s="4">
        <f>G36+G44+G48</f>
        <v>1874.7356</v>
      </c>
      <c r="H49" s="8"/>
      <c r="J49" s="28">
        <f t="shared" si="0"/>
        <v>291.78800000000001</v>
      </c>
      <c r="K49" s="28">
        <f t="shared" si="1"/>
        <v>456.93</v>
      </c>
      <c r="L49" s="28">
        <f t="shared" si="2"/>
        <v>1101.1890909090907</v>
      </c>
      <c r="M49" s="28">
        <f t="shared" si="3"/>
        <v>1849.9070909090908</v>
      </c>
      <c r="N49" s="33">
        <f>2350/100*50</f>
        <v>1175</v>
      </c>
      <c r="T49" s="28">
        <v>2</v>
      </c>
      <c r="U49" s="33">
        <v>1360</v>
      </c>
      <c r="V49" s="30">
        <v>68</v>
      </c>
      <c r="W49" s="30">
        <v>1292</v>
      </c>
    </row>
    <row r="50" spans="1:28" ht="18.75" x14ac:dyDescent="0.25">
      <c r="A50" s="93" t="s">
        <v>35</v>
      </c>
      <c r="B50" s="94"/>
      <c r="C50" s="94"/>
      <c r="D50" s="94"/>
      <c r="E50" s="94"/>
      <c r="F50" s="94"/>
      <c r="G50" s="95"/>
      <c r="H50" s="65"/>
      <c r="J50" s="28">
        <f t="shared" si="0"/>
        <v>0</v>
      </c>
      <c r="K50" s="28">
        <f t="shared" si="1"/>
        <v>0</v>
      </c>
      <c r="L50" s="28">
        <f t="shared" si="2"/>
        <v>0</v>
      </c>
      <c r="M50" s="28">
        <f t="shared" si="3"/>
        <v>0</v>
      </c>
    </row>
    <row r="51" spans="1:28" ht="18.75" x14ac:dyDescent="0.25">
      <c r="A51" s="93" t="s">
        <v>34</v>
      </c>
      <c r="B51" s="94"/>
      <c r="C51" s="95"/>
      <c r="D51" s="4"/>
      <c r="E51" s="4"/>
      <c r="F51" s="4"/>
      <c r="G51" s="4"/>
      <c r="H51" s="65"/>
      <c r="J51" s="28">
        <f t="shared" si="0"/>
        <v>0</v>
      </c>
      <c r="K51" s="28">
        <f t="shared" si="1"/>
        <v>0</v>
      </c>
      <c r="L51" s="28">
        <f t="shared" si="2"/>
        <v>0</v>
      </c>
      <c r="M51" s="28">
        <f t="shared" si="3"/>
        <v>0</v>
      </c>
    </row>
    <row r="52" spans="1:28" ht="18.75" x14ac:dyDescent="0.3">
      <c r="A52" s="55" t="s">
        <v>101</v>
      </c>
      <c r="B52" s="89">
        <v>210</v>
      </c>
      <c r="C52" s="90"/>
      <c r="D52" s="15">
        <v>4.9055999999999997</v>
      </c>
      <c r="E52" s="15">
        <v>8.4</v>
      </c>
      <c r="F52" s="15">
        <v>45.410400000000003</v>
      </c>
      <c r="G52" s="15">
        <v>276.86399999999998</v>
      </c>
      <c r="H52" s="41" t="s">
        <v>102</v>
      </c>
      <c r="J52" s="28">
        <f t="shared" si="0"/>
        <v>19.622399999999999</v>
      </c>
      <c r="K52" s="28">
        <f t="shared" si="1"/>
        <v>75.600000000000009</v>
      </c>
      <c r="L52" s="28">
        <f t="shared" si="2"/>
        <v>181.64160000000001</v>
      </c>
      <c r="M52" s="28">
        <f t="shared" si="3"/>
        <v>276.86400000000003</v>
      </c>
      <c r="T52" s="28">
        <v>3</v>
      </c>
    </row>
    <row r="53" spans="1:28" ht="18.75" x14ac:dyDescent="0.3">
      <c r="A53" s="42" t="s">
        <v>69</v>
      </c>
      <c r="B53" s="89">
        <v>10</v>
      </c>
      <c r="C53" s="90"/>
      <c r="D53" s="7">
        <v>0.1</v>
      </c>
      <c r="E53" s="7">
        <v>7.25</v>
      </c>
      <c r="F53" s="7">
        <v>0.13999999999999996</v>
      </c>
      <c r="G53" s="7">
        <v>65.84</v>
      </c>
      <c r="H53" s="19">
        <v>14</v>
      </c>
      <c r="J53" s="28">
        <f t="shared" si="0"/>
        <v>0.4</v>
      </c>
      <c r="K53" s="28">
        <f t="shared" si="1"/>
        <v>65.25</v>
      </c>
      <c r="L53" s="28">
        <f t="shared" si="2"/>
        <v>0.55999999999999983</v>
      </c>
      <c r="M53" s="28">
        <f t="shared" si="3"/>
        <v>66.210000000000008</v>
      </c>
      <c r="T53" s="28">
        <v>3</v>
      </c>
    </row>
    <row r="54" spans="1:28" ht="18.75" x14ac:dyDescent="0.3">
      <c r="A54" s="42" t="s">
        <v>77</v>
      </c>
      <c r="B54" s="98">
        <v>50</v>
      </c>
      <c r="C54" s="99"/>
      <c r="D54" s="7">
        <v>3.0249999999999999</v>
      </c>
      <c r="E54" s="7">
        <v>3.1375000000000002</v>
      </c>
      <c r="F54" s="7">
        <v>20.037500000000001</v>
      </c>
      <c r="G54" s="7">
        <v>46.524999999999999</v>
      </c>
      <c r="H54" s="19">
        <v>576</v>
      </c>
      <c r="J54" s="28">
        <f t="shared" si="0"/>
        <v>12.1</v>
      </c>
      <c r="K54" s="28">
        <f t="shared" si="1"/>
        <v>28.237500000000001</v>
      </c>
      <c r="L54" s="28">
        <f t="shared" si="2"/>
        <v>80.150000000000006</v>
      </c>
      <c r="M54" s="28">
        <f t="shared" si="3"/>
        <v>120.48750000000001</v>
      </c>
      <c r="T54" s="28">
        <v>3</v>
      </c>
    </row>
    <row r="55" spans="1:28" ht="18.75" x14ac:dyDescent="0.3">
      <c r="A55" s="42" t="s">
        <v>93</v>
      </c>
      <c r="B55" s="98">
        <v>30</v>
      </c>
      <c r="C55" s="99"/>
      <c r="D55" s="7">
        <f>5.5/100*30</f>
        <v>1.65</v>
      </c>
      <c r="E55" s="7">
        <f>6.5/100*30</f>
        <v>1.9500000000000002</v>
      </c>
      <c r="F55" s="7">
        <f>34.9/100*30</f>
        <v>10.469999999999999</v>
      </c>
      <c r="G55" s="7">
        <f>210.9/100*30</f>
        <v>63.269999999999996</v>
      </c>
      <c r="H55" s="19" t="s">
        <v>8</v>
      </c>
      <c r="T55" s="28">
        <v>3</v>
      </c>
    </row>
    <row r="56" spans="1:28" ht="18.75" x14ac:dyDescent="0.3">
      <c r="A56" s="42" t="s">
        <v>68</v>
      </c>
      <c r="B56" s="98">
        <v>200</v>
      </c>
      <c r="C56" s="99"/>
      <c r="D56" s="7">
        <v>0.17</v>
      </c>
      <c r="E56" s="7">
        <v>0.04</v>
      </c>
      <c r="F56" s="7">
        <v>10.5</v>
      </c>
      <c r="G56" s="7">
        <v>43.04</v>
      </c>
      <c r="H56" s="19">
        <v>376</v>
      </c>
      <c r="J56" s="28">
        <f t="shared" si="0"/>
        <v>0.68</v>
      </c>
      <c r="K56" s="28">
        <f t="shared" si="1"/>
        <v>0.36</v>
      </c>
      <c r="L56" s="28">
        <f t="shared" si="2"/>
        <v>42</v>
      </c>
      <c r="M56" s="28">
        <f t="shared" si="3"/>
        <v>43.04</v>
      </c>
      <c r="T56" s="28">
        <v>3</v>
      </c>
    </row>
    <row r="57" spans="1:28" s="33" customFormat="1" x14ac:dyDescent="0.25">
      <c r="A57" s="9" t="s">
        <v>10</v>
      </c>
      <c r="B57" s="100">
        <f>SUM(B52:C56)</f>
        <v>500</v>
      </c>
      <c r="C57" s="101"/>
      <c r="D57" s="10">
        <f>SUM(D52:D56)</f>
        <v>9.8506</v>
      </c>
      <c r="E57" s="10">
        <f t="shared" ref="E57:G57" si="10">SUM(E52:E56)</f>
        <v>20.7775</v>
      </c>
      <c r="F57" s="10">
        <f t="shared" si="10"/>
        <v>86.557900000000004</v>
      </c>
      <c r="G57" s="10">
        <f t="shared" si="10"/>
        <v>495.53899999999993</v>
      </c>
      <c r="H57" s="24"/>
      <c r="J57" s="28">
        <f t="shared" si="0"/>
        <v>39.4024</v>
      </c>
      <c r="K57" s="28">
        <f t="shared" si="1"/>
        <v>186.9975</v>
      </c>
      <c r="L57" s="28">
        <f t="shared" si="2"/>
        <v>346.23160000000001</v>
      </c>
      <c r="M57" s="28">
        <f t="shared" si="3"/>
        <v>572.63149999999996</v>
      </c>
      <c r="N57" s="33">
        <f>2350/100*20</f>
        <v>470</v>
      </c>
      <c r="T57" s="28">
        <v>3</v>
      </c>
      <c r="U57" s="33">
        <v>544</v>
      </c>
      <c r="V57" s="33">
        <v>516.79999999999995</v>
      </c>
      <c r="W57" s="33">
        <v>571.20000000000005</v>
      </c>
    </row>
    <row r="58" spans="1:28" ht="18.75" x14ac:dyDescent="0.25">
      <c r="A58" s="93" t="s">
        <v>32</v>
      </c>
      <c r="B58" s="94"/>
      <c r="C58" s="95"/>
      <c r="D58" s="4"/>
      <c r="E58" s="4"/>
      <c r="F58" s="4"/>
      <c r="G58" s="4"/>
      <c r="H58" s="65"/>
      <c r="J58" s="28">
        <f t="shared" si="0"/>
        <v>0</v>
      </c>
      <c r="K58" s="28">
        <f t="shared" si="1"/>
        <v>0</v>
      </c>
      <c r="L58" s="28">
        <f t="shared" si="2"/>
        <v>0</v>
      </c>
      <c r="M58" s="28">
        <f t="shared" si="3"/>
        <v>0</v>
      </c>
      <c r="T58" s="28">
        <v>3</v>
      </c>
      <c r="V58" s="28">
        <v>0</v>
      </c>
      <c r="W58" s="28">
        <v>0</v>
      </c>
    </row>
    <row r="59" spans="1:28" ht="18.75" x14ac:dyDescent="0.25">
      <c r="A59" s="61" t="s">
        <v>94</v>
      </c>
      <c r="B59" s="144">
        <v>60</v>
      </c>
      <c r="C59" s="144"/>
      <c r="D59" s="38">
        <v>0.72</v>
      </c>
      <c r="E59" s="38">
        <v>3.7199999999999998</v>
      </c>
      <c r="F59" s="38">
        <v>6.7</v>
      </c>
      <c r="G59" s="38">
        <v>63.179999999999993</v>
      </c>
      <c r="H59" s="44" t="s">
        <v>97</v>
      </c>
      <c r="V59" s="28">
        <v>0</v>
      </c>
      <c r="W59" s="28">
        <v>0</v>
      </c>
      <c r="X59" s="28" t="s">
        <v>98</v>
      </c>
      <c r="Y59" s="28">
        <f>D59*4</f>
        <v>2.88</v>
      </c>
      <c r="Z59" s="28">
        <f>E59*9</f>
        <v>33.479999999999997</v>
      </c>
      <c r="AA59" s="28">
        <f>F59*4</f>
        <v>26.8</v>
      </c>
      <c r="AB59" s="28">
        <f>SUBTOTAL(9,Y59:AA59)</f>
        <v>63.16</v>
      </c>
    </row>
    <row r="60" spans="1:28" ht="18.75" x14ac:dyDescent="0.3">
      <c r="A60" s="14" t="s">
        <v>132</v>
      </c>
      <c r="B60" s="87">
        <v>200</v>
      </c>
      <c r="C60" s="88"/>
      <c r="D60" s="84">
        <v>7.75</v>
      </c>
      <c r="E60" s="84">
        <v>10.38</v>
      </c>
      <c r="F60" s="84">
        <v>10.75</v>
      </c>
      <c r="G60" s="84">
        <v>167.42</v>
      </c>
      <c r="H60" s="19">
        <v>108</v>
      </c>
      <c r="J60" s="28">
        <f t="shared" si="0"/>
        <v>31</v>
      </c>
      <c r="K60" s="28">
        <f t="shared" si="1"/>
        <v>93.42</v>
      </c>
      <c r="L60" s="28">
        <f t="shared" si="2"/>
        <v>43</v>
      </c>
      <c r="M60" s="28">
        <f t="shared" si="3"/>
        <v>167.42000000000002</v>
      </c>
      <c r="T60" s="28">
        <v>3</v>
      </c>
      <c r="V60" s="28">
        <v>0</v>
      </c>
      <c r="W60" s="28">
        <v>0</v>
      </c>
    </row>
    <row r="61" spans="1:28" ht="18.75" x14ac:dyDescent="0.3">
      <c r="A61" s="43" t="s">
        <v>81</v>
      </c>
      <c r="B61" s="91">
        <v>150</v>
      </c>
      <c r="C61" s="92"/>
      <c r="D61" s="15">
        <v>5.4</v>
      </c>
      <c r="E61" s="15">
        <v>9.1999999999999993</v>
      </c>
      <c r="F61" s="15">
        <v>26.4</v>
      </c>
      <c r="G61" s="15">
        <v>210</v>
      </c>
      <c r="H61" s="19" t="s">
        <v>88</v>
      </c>
      <c r="J61" s="28">
        <f t="shared" si="0"/>
        <v>21.6</v>
      </c>
      <c r="K61" s="28">
        <f t="shared" si="1"/>
        <v>82.8</v>
      </c>
      <c r="L61" s="28">
        <f t="shared" si="2"/>
        <v>105.6</v>
      </c>
      <c r="M61" s="28">
        <f t="shared" si="3"/>
        <v>210</v>
      </c>
      <c r="T61" s="28">
        <v>3</v>
      </c>
      <c r="V61" s="28">
        <v>0</v>
      </c>
      <c r="W61" s="28">
        <v>0</v>
      </c>
    </row>
    <row r="62" spans="1:28" ht="18.75" x14ac:dyDescent="0.3">
      <c r="A62" s="14" t="s">
        <v>51</v>
      </c>
      <c r="B62" s="87">
        <v>110</v>
      </c>
      <c r="C62" s="88"/>
      <c r="D62" s="34">
        <v>6.1661157024793392</v>
      </c>
      <c r="E62" s="34">
        <v>5.206611570247933</v>
      </c>
      <c r="F62" s="34">
        <v>6.4710743801652884</v>
      </c>
      <c r="G62" s="34">
        <v>97.048264462809897</v>
      </c>
      <c r="H62" s="19" t="s">
        <v>92</v>
      </c>
      <c r="J62" s="28">
        <f t="shared" si="0"/>
        <v>24.664462809917357</v>
      </c>
      <c r="K62" s="28">
        <f t="shared" si="1"/>
        <v>46.859504132231393</v>
      </c>
      <c r="L62" s="28">
        <f t="shared" si="2"/>
        <v>25.884297520661153</v>
      </c>
      <c r="M62" s="28">
        <f t="shared" si="3"/>
        <v>97.408264462809896</v>
      </c>
      <c r="T62" s="28">
        <v>3</v>
      </c>
      <c r="V62" s="28">
        <v>0</v>
      </c>
      <c r="W62" s="28">
        <v>0</v>
      </c>
    </row>
    <row r="63" spans="1:28" ht="18.75" x14ac:dyDescent="0.3">
      <c r="A63" s="12" t="s">
        <v>13</v>
      </c>
      <c r="B63" s="157">
        <v>200</v>
      </c>
      <c r="C63" s="111"/>
      <c r="D63" s="7">
        <v>0.3</v>
      </c>
      <c r="E63" s="7">
        <v>0.1</v>
      </c>
      <c r="F63" s="7">
        <v>23.666666666666668</v>
      </c>
      <c r="G63" s="7">
        <v>96</v>
      </c>
      <c r="H63" s="19">
        <v>349</v>
      </c>
      <c r="J63" s="28">
        <f t="shared" si="0"/>
        <v>1.2</v>
      </c>
      <c r="K63" s="28">
        <f t="shared" si="1"/>
        <v>0.9</v>
      </c>
      <c r="L63" s="28">
        <f t="shared" si="2"/>
        <v>94.666666666666671</v>
      </c>
      <c r="M63" s="28">
        <f t="shared" si="3"/>
        <v>96.766666666666666</v>
      </c>
      <c r="T63" s="28">
        <v>3</v>
      </c>
      <c r="V63" s="28">
        <v>0</v>
      </c>
      <c r="W63" s="28">
        <v>0</v>
      </c>
    </row>
    <row r="64" spans="1:28" ht="18.75" x14ac:dyDescent="0.3">
      <c r="A64" s="42" t="s">
        <v>14</v>
      </c>
      <c r="B64" s="98">
        <v>20</v>
      </c>
      <c r="C64" s="99"/>
      <c r="D64" s="7">
        <v>1</v>
      </c>
      <c r="E64" s="7">
        <v>0.2</v>
      </c>
      <c r="F64" s="7">
        <v>9.2000000000000011</v>
      </c>
      <c r="G64" s="7">
        <v>42.347999999999999</v>
      </c>
      <c r="H64" s="19">
        <v>574</v>
      </c>
      <c r="J64" s="28">
        <f t="shared" si="0"/>
        <v>4</v>
      </c>
      <c r="K64" s="28">
        <f t="shared" si="1"/>
        <v>1.8</v>
      </c>
      <c r="L64" s="28">
        <f t="shared" si="2"/>
        <v>36.800000000000004</v>
      </c>
      <c r="M64" s="28">
        <f t="shared" si="3"/>
        <v>42.6</v>
      </c>
      <c r="T64" s="28">
        <v>3</v>
      </c>
    </row>
    <row r="65" spans="1:28" ht="18.75" x14ac:dyDescent="0.3">
      <c r="A65" s="42" t="s">
        <v>15</v>
      </c>
      <c r="B65" s="98">
        <v>30</v>
      </c>
      <c r="C65" s="99"/>
      <c r="D65" s="7">
        <v>2.25</v>
      </c>
      <c r="E65" s="7">
        <v>0.22200000000000003</v>
      </c>
      <c r="F65" s="7">
        <v>14.549999999999999</v>
      </c>
      <c r="G65" s="7">
        <v>69.3</v>
      </c>
      <c r="H65" s="19">
        <v>573</v>
      </c>
      <c r="J65" s="28">
        <f t="shared" si="0"/>
        <v>9</v>
      </c>
      <c r="K65" s="28">
        <f t="shared" si="1"/>
        <v>1.9980000000000002</v>
      </c>
      <c r="L65" s="28">
        <f t="shared" si="2"/>
        <v>58.199999999999996</v>
      </c>
      <c r="M65" s="28">
        <f t="shared" si="3"/>
        <v>69.197999999999993</v>
      </c>
      <c r="T65" s="28">
        <v>3</v>
      </c>
      <c r="V65" s="28">
        <v>0</v>
      </c>
      <c r="W65" s="28">
        <v>0</v>
      </c>
    </row>
    <row r="66" spans="1:28" s="33" customFormat="1" x14ac:dyDescent="0.25">
      <c r="A66" s="9" t="s">
        <v>16</v>
      </c>
      <c r="B66" s="100">
        <f>SUM(B59:C65)</f>
        <v>770</v>
      </c>
      <c r="C66" s="101"/>
      <c r="D66" s="4">
        <f>SUM(D59:D65)</f>
        <v>23.58611570247934</v>
      </c>
      <c r="E66" s="4">
        <f>SUM(E59:E65)</f>
        <v>29.028611570247936</v>
      </c>
      <c r="F66" s="4">
        <f>SUM(F59:F65)</f>
        <v>97.737741046831957</v>
      </c>
      <c r="G66" s="4">
        <f>SUM(G59:G65)</f>
        <v>745.29626446280975</v>
      </c>
      <c r="H66" s="24"/>
      <c r="J66" s="28">
        <f t="shared" si="0"/>
        <v>94.34446280991736</v>
      </c>
      <c r="K66" s="28">
        <f t="shared" si="1"/>
        <v>261.25750413223142</v>
      </c>
      <c r="L66" s="28">
        <f t="shared" si="2"/>
        <v>390.95096418732783</v>
      </c>
      <c r="M66" s="28">
        <f t="shared" si="3"/>
        <v>746.55293112947663</v>
      </c>
      <c r="N66" s="33">
        <f>2350/100*30</f>
        <v>705</v>
      </c>
      <c r="T66" s="28">
        <v>3</v>
      </c>
      <c r="U66" s="33">
        <v>816</v>
      </c>
      <c r="V66" s="33">
        <v>775.2</v>
      </c>
      <c r="W66" s="33">
        <v>856.8</v>
      </c>
    </row>
    <row r="67" spans="1:28" s="33" customFormat="1" ht="18.75" x14ac:dyDescent="0.25">
      <c r="A67" s="93" t="s">
        <v>116</v>
      </c>
      <c r="B67" s="94"/>
      <c r="C67" s="95"/>
      <c r="D67" s="4"/>
      <c r="E67" s="4"/>
      <c r="F67" s="4"/>
      <c r="G67" s="4"/>
      <c r="H67" s="76"/>
      <c r="J67" s="28"/>
      <c r="K67" s="28"/>
      <c r="L67" s="28"/>
      <c r="M67" s="28"/>
      <c r="T67" s="28"/>
    </row>
    <row r="68" spans="1:28" s="33" customFormat="1" ht="18.75" x14ac:dyDescent="0.3">
      <c r="A68" s="80" t="s">
        <v>121</v>
      </c>
      <c r="B68" s="138">
        <v>200</v>
      </c>
      <c r="C68" s="139"/>
      <c r="D68" s="13">
        <v>0.27</v>
      </c>
      <c r="E68" s="13">
        <v>0.1</v>
      </c>
      <c r="F68" s="7">
        <v>26.55</v>
      </c>
      <c r="G68" s="7">
        <v>108.2</v>
      </c>
      <c r="H68" s="19">
        <v>484</v>
      </c>
      <c r="J68" s="28"/>
      <c r="K68" s="28"/>
      <c r="L68" s="28"/>
      <c r="M68" s="28"/>
      <c r="T68" s="28"/>
    </row>
    <row r="69" spans="1:28" s="33" customFormat="1" ht="18.75" x14ac:dyDescent="0.3">
      <c r="A69" s="54" t="s">
        <v>122</v>
      </c>
      <c r="B69" s="140">
        <v>100</v>
      </c>
      <c r="C69" s="141"/>
      <c r="D69" s="79">
        <v>1.05</v>
      </c>
      <c r="E69" s="79">
        <v>3.96</v>
      </c>
      <c r="F69" s="79">
        <v>49.52</v>
      </c>
      <c r="G69" s="79">
        <v>237.97</v>
      </c>
      <c r="H69" s="19">
        <v>426</v>
      </c>
      <c r="J69" s="28"/>
      <c r="K69" s="28"/>
      <c r="L69" s="28"/>
      <c r="M69" s="28"/>
      <c r="T69" s="28"/>
    </row>
    <row r="70" spans="1:28" s="33" customFormat="1" x14ac:dyDescent="0.25">
      <c r="A70" s="9" t="s">
        <v>118</v>
      </c>
      <c r="B70" s="100">
        <f>SUM(B68:C69)</f>
        <v>300</v>
      </c>
      <c r="C70" s="101"/>
      <c r="D70" s="4">
        <f>SUM(D68:D69)</f>
        <v>1.32</v>
      </c>
      <c r="E70" s="4">
        <f t="shared" ref="E70:G70" si="11">SUM(E68:E69)</f>
        <v>4.0599999999999996</v>
      </c>
      <c r="F70" s="4">
        <f t="shared" si="11"/>
        <v>76.070000000000007</v>
      </c>
      <c r="G70" s="4">
        <f t="shared" si="11"/>
        <v>346.17</v>
      </c>
      <c r="H70" s="8"/>
      <c r="J70" s="28"/>
      <c r="K70" s="28"/>
      <c r="L70" s="28"/>
      <c r="M70" s="28"/>
      <c r="T70" s="28"/>
    </row>
    <row r="71" spans="1:28" s="30" customFormat="1" x14ac:dyDescent="0.25">
      <c r="A71" s="32" t="s">
        <v>17</v>
      </c>
      <c r="B71" s="136"/>
      <c r="C71" s="137"/>
      <c r="D71" s="4">
        <f>D57+D66+D70</f>
        <v>34.75671570247934</v>
      </c>
      <c r="E71" s="4">
        <f>E57+E66+E70</f>
        <v>53.866111570247938</v>
      </c>
      <c r="F71" s="4">
        <f>F57+F66+F70</f>
        <v>260.36564104683197</v>
      </c>
      <c r="G71" s="4">
        <f>G57+G66+G70</f>
        <v>1587.0052644628097</v>
      </c>
      <c r="H71" s="8"/>
      <c r="J71" s="28">
        <f t="shared" si="0"/>
        <v>139.02686280991736</v>
      </c>
      <c r="K71" s="28">
        <f t="shared" si="1"/>
        <v>484.79500413223144</v>
      </c>
      <c r="L71" s="28">
        <f t="shared" si="2"/>
        <v>1041.4625641873279</v>
      </c>
      <c r="M71" s="28">
        <f t="shared" si="3"/>
        <v>1665.2844311294766</v>
      </c>
      <c r="N71" s="33">
        <f>2350/100*50</f>
        <v>1175</v>
      </c>
      <c r="T71" s="28">
        <v>3</v>
      </c>
      <c r="U71" s="33">
        <v>1360</v>
      </c>
      <c r="V71" s="30">
        <v>68</v>
      </c>
      <c r="W71" s="30">
        <v>1292</v>
      </c>
    </row>
    <row r="72" spans="1:28" ht="18.75" x14ac:dyDescent="0.25">
      <c r="A72" s="93" t="s">
        <v>36</v>
      </c>
      <c r="B72" s="94"/>
      <c r="C72" s="94"/>
      <c r="D72" s="94"/>
      <c r="E72" s="94"/>
      <c r="F72" s="94"/>
      <c r="G72" s="95"/>
      <c r="H72" s="65"/>
      <c r="J72" s="28">
        <f t="shared" si="0"/>
        <v>0</v>
      </c>
      <c r="K72" s="28">
        <f t="shared" si="1"/>
        <v>0</v>
      </c>
      <c r="L72" s="28">
        <f t="shared" si="2"/>
        <v>0</v>
      </c>
      <c r="M72" s="28">
        <f t="shared" si="3"/>
        <v>0</v>
      </c>
      <c r="U72" s="30"/>
      <c r="V72" s="30"/>
      <c r="W72" s="30"/>
    </row>
    <row r="73" spans="1:28" ht="18.75" x14ac:dyDescent="0.25">
      <c r="A73" s="39" t="s">
        <v>34</v>
      </c>
      <c r="B73" s="93"/>
      <c r="C73" s="95"/>
      <c r="D73" s="4"/>
      <c r="E73" s="4"/>
      <c r="F73" s="4"/>
      <c r="G73" s="4"/>
      <c r="H73" s="65"/>
      <c r="J73" s="28">
        <f t="shared" si="0"/>
        <v>0</v>
      </c>
      <c r="K73" s="28">
        <f t="shared" si="1"/>
        <v>0</v>
      </c>
      <c r="L73" s="28">
        <f t="shared" si="2"/>
        <v>0</v>
      </c>
      <c r="M73" s="28">
        <f t="shared" si="3"/>
        <v>0</v>
      </c>
    </row>
    <row r="74" spans="1:28" ht="18.75" x14ac:dyDescent="0.3">
      <c r="A74" s="43" t="s">
        <v>105</v>
      </c>
      <c r="B74" s="162" t="s">
        <v>104</v>
      </c>
      <c r="C74" s="146"/>
      <c r="D74" s="17">
        <v>3.8</v>
      </c>
      <c r="E74" s="17">
        <v>15.6</v>
      </c>
      <c r="F74" s="17">
        <v>40.200000000000003</v>
      </c>
      <c r="G74" s="17">
        <v>356.4</v>
      </c>
      <c r="H74" s="19">
        <v>397</v>
      </c>
      <c r="J74" s="28">
        <f t="shared" si="0"/>
        <v>15.2</v>
      </c>
      <c r="K74" s="28">
        <f t="shared" si="1"/>
        <v>140.4</v>
      </c>
      <c r="L74" s="28">
        <f t="shared" si="2"/>
        <v>160.80000000000001</v>
      </c>
      <c r="M74" s="28">
        <f t="shared" si="3"/>
        <v>316.39999999999998</v>
      </c>
      <c r="T74" s="28">
        <v>4</v>
      </c>
    </row>
    <row r="75" spans="1:28" ht="18.75" x14ac:dyDescent="0.3">
      <c r="A75" s="43" t="s">
        <v>106</v>
      </c>
      <c r="B75" s="162" t="s">
        <v>107</v>
      </c>
      <c r="C75" s="146"/>
      <c r="D75" s="17">
        <v>1.8</v>
      </c>
      <c r="E75" s="17">
        <v>0.4</v>
      </c>
      <c r="F75" s="17">
        <v>20.7</v>
      </c>
      <c r="G75" s="17">
        <v>94</v>
      </c>
      <c r="H75" s="19" t="s">
        <v>8</v>
      </c>
    </row>
    <row r="76" spans="1:28" ht="18.75" x14ac:dyDescent="0.3">
      <c r="A76" s="42" t="s">
        <v>93</v>
      </c>
      <c r="B76" s="98">
        <v>30</v>
      </c>
      <c r="C76" s="99"/>
      <c r="D76" s="7">
        <f>5.5/100*30</f>
        <v>1.65</v>
      </c>
      <c r="E76" s="7">
        <f>6.5/100*30</f>
        <v>1.9500000000000002</v>
      </c>
      <c r="F76" s="7">
        <f>34.9/100*30</f>
        <v>10.469999999999999</v>
      </c>
      <c r="G76" s="7">
        <f>210.9/100*30</f>
        <v>63.269999999999996</v>
      </c>
      <c r="H76" s="19" t="s">
        <v>8</v>
      </c>
    </row>
    <row r="77" spans="1:28" ht="18.75" x14ac:dyDescent="0.3">
      <c r="A77" s="42" t="s">
        <v>9</v>
      </c>
      <c r="B77" s="113">
        <v>200</v>
      </c>
      <c r="C77" s="114"/>
      <c r="D77" s="7">
        <v>0.17</v>
      </c>
      <c r="E77" s="7">
        <v>0.04</v>
      </c>
      <c r="F77" s="7">
        <v>10.5</v>
      </c>
      <c r="G77" s="7">
        <v>43.04</v>
      </c>
      <c r="H77" s="19">
        <v>376</v>
      </c>
      <c r="J77" s="28">
        <f t="shared" si="0"/>
        <v>0.68</v>
      </c>
      <c r="K77" s="28">
        <f t="shared" si="1"/>
        <v>0.36</v>
      </c>
      <c r="L77" s="28">
        <f t="shared" si="2"/>
        <v>42</v>
      </c>
      <c r="M77" s="28">
        <f t="shared" si="3"/>
        <v>43.04</v>
      </c>
      <c r="T77" s="28">
        <v>4</v>
      </c>
    </row>
    <row r="78" spans="1:28" s="30" customFormat="1" x14ac:dyDescent="0.25">
      <c r="A78" s="9" t="s">
        <v>10</v>
      </c>
      <c r="B78" s="158">
        <f>130+40+30+200+130</f>
        <v>530</v>
      </c>
      <c r="C78" s="116"/>
      <c r="D78" s="10">
        <f>SUM(D74:D77)</f>
        <v>7.42</v>
      </c>
      <c r="E78" s="10">
        <f t="shared" ref="E78:G78" si="12">SUM(E74:E77)</f>
        <v>17.989999999999998</v>
      </c>
      <c r="F78" s="10">
        <f t="shared" si="12"/>
        <v>81.87</v>
      </c>
      <c r="G78" s="10">
        <f t="shared" si="12"/>
        <v>556.70999999999992</v>
      </c>
      <c r="H78" s="24"/>
      <c r="J78" s="28">
        <f t="shared" si="0"/>
        <v>29.68</v>
      </c>
      <c r="K78" s="28">
        <f t="shared" si="1"/>
        <v>161.91</v>
      </c>
      <c r="L78" s="28">
        <f t="shared" si="2"/>
        <v>327.48</v>
      </c>
      <c r="M78" s="28">
        <f t="shared" si="3"/>
        <v>519.07000000000005</v>
      </c>
      <c r="N78" s="33">
        <f>2350/100*20</f>
        <v>470</v>
      </c>
      <c r="T78" s="28">
        <v>4</v>
      </c>
      <c r="U78" s="33">
        <v>544</v>
      </c>
      <c r="V78" s="33">
        <v>516.79999999999995</v>
      </c>
      <c r="W78" s="33">
        <v>571.20000000000005</v>
      </c>
    </row>
    <row r="79" spans="1:28" s="30" customFormat="1" ht="18.75" x14ac:dyDescent="0.25">
      <c r="A79" s="39" t="s">
        <v>32</v>
      </c>
      <c r="B79" s="11"/>
      <c r="C79" s="11"/>
      <c r="D79" s="4"/>
      <c r="E79" s="4"/>
      <c r="F79" s="4"/>
      <c r="G79" s="4"/>
      <c r="H79" s="44"/>
      <c r="J79" s="28">
        <f t="shared" si="0"/>
        <v>0</v>
      </c>
      <c r="K79" s="28">
        <f t="shared" si="1"/>
        <v>0</v>
      </c>
      <c r="L79" s="28">
        <f t="shared" si="2"/>
        <v>0</v>
      </c>
      <c r="M79" s="28">
        <f t="shared" si="3"/>
        <v>0</v>
      </c>
      <c r="N79" s="28"/>
      <c r="T79" s="28">
        <v>4</v>
      </c>
      <c r="U79" s="28"/>
      <c r="V79" s="28">
        <v>0</v>
      </c>
      <c r="W79" s="28">
        <v>0</v>
      </c>
    </row>
    <row r="80" spans="1:28" s="30" customFormat="1" ht="18.75" x14ac:dyDescent="0.25">
      <c r="A80" s="61" t="s">
        <v>113</v>
      </c>
      <c r="B80" s="160">
        <v>60</v>
      </c>
      <c r="C80" s="161"/>
      <c r="D80" s="38">
        <v>0</v>
      </c>
      <c r="E80" s="38">
        <v>0</v>
      </c>
      <c r="F80" s="38">
        <v>1.2</v>
      </c>
      <c r="G80" s="38">
        <v>4.8</v>
      </c>
      <c r="H80" s="44">
        <v>149</v>
      </c>
      <c r="J80" s="28"/>
      <c r="K80" s="28"/>
      <c r="L80" s="28"/>
      <c r="M80" s="28"/>
      <c r="N80" s="28"/>
      <c r="T80" s="28">
        <v>4</v>
      </c>
      <c r="U80" s="28"/>
      <c r="V80" s="28">
        <v>0</v>
      </c>
      <c r="W80" s="28">
        <v>0</v>
      </c>
      <c r="X80" s="30" t="s">
        <v>98</v>
      </c>
      <c r="Y80" s="28">
        <f>D80*4</f>
        <v>0</v>
      </c>
      <c r="Z80" s="28">
        <f>E80*9</f>
        <v>0</v>
      </c>
      <c r="AA80" s="28">
        <f>F80*4</f>
        <v>4.8</v>
      </c>
      <c r="AB80" s="28">
        <f>SUBTOTAL(9,Y80:AA80)</f>
        <v>4.8</v>
      </c>
    </row>
    <row r="81" spans="1:23" ht="18.75" x14ac:dyDescent="0.3">
      <c r="A81" s="18" t="s">
        <v>49</v>
      </c>
      <c r="B81" s="159">
        <v>200</v>
      </c>
      <c r="C81" s="103"/>
      <c r="D81" s="40">
        <v>5.5</v>
      </c>
      <c r="E81" s="40">
        <v>15.5</v>
      </c>
      <c r="F81" s="40">
        <v>4.2699999999999996</v>
      </c>
      <c r="G81" s="40">
        <v>178.58</v>
      </c>
      <c r="H81" s="19">
        <v>82</v>
      </c>
      <c r="J81" s="28">
        <f t="shared" si="0"/>
        <v>22</v>
      </c>
      <c r="K81" s="28">
        <f t="shared" si="1"/>
        <v>139.5</v>
      </c>
      <c r="L81" s="28">
        <f t="shared" si="2"/>
        <v>17.079999999999998</v>
      </c>
      <c r="M81" s="28">
        <f t="shared" si="3"/>
        <v>178.57999999999998</v>
      </c>
      <c r="T81" s="28">
        <v>4</v>
      </c>
      <c r="V81" s="28">
        <v>0</v>
      </c>
      <c r="W81" s="28">
        <v>0</v>
      </c>
    </row>
    <row r="82" spans="1:23" ht="18.75" x14ac:dyDescent="0.3">
      <c r="A82" s="42" t="s">
        <v>11</v>
      </c>
      <c r="B82" s="98">
        <v>150</v>
      </c>
      <c r="C82" s="99"/>
      <c r="D82" s="7">
        <v>4.9000000000000004</v>
      </c>
      <c r="E82" s="7">
        <v>10.6</v>
      </c>
      <c r="F82" s="7">
        <v>11.9</v>
      </c>
      <c r="G82" s="7">
        <v>162.59999999999997</v>
      </c>
      <c r="H82" s="19">
        <v>171</v>
      </c>
      <c r="J82" s="28">
        <f t="shared" si="0"/>
        <v>19.600000000000001</v>
      </c>
      <c r="K82" s="28">
        <f t="shared" si="1"/>
        <v>95.399999999999991</v>
      </c>
      <c r="L82" s="28">
        <f t="shared" si="2"/>
        <v>47.6</v>
      </c>
      <c r="M82" s="28">
        <f t="shared" si="3"/>
        <v>162.6</v>
      </c>
      <c r="T82" s="28">
        <v>4</v>
      </c>
      <c r="V82" s="28">
        <v>0</v>
      </c>
      <c r="W82" s="28">
        <v>0</v>
      </c>
    </row>
    <row r="83" spans="1:23" ht="37.5" x14ac:dyDescent="0.3">
      <c r="A83" s="5" t="s">
        <v>29</v>
      </c>
      <c r="B83" s="89">
        <v>110</v>
      </c>
      <c r="C83" s="90"/>
      <c r="D83" s="13">
        <v>11.65</v>
      </c>
      <c r="E83" s="13">
        <v>7.08</v>
      </c>
      <c r="F83" s="13">
        <v>12.727272727272727</v>
      </c>
      <c r="G83" s="13">
        <v>183.69</v>
      </c>
      <c r="H83" s="19" t="s">
        <v>86</v>
      </c>
      <c r="J83" s="28">
        <f t="shared" si="0"/>
        <v>46.6</v>
      </c>
      <c r="K83" s="28">
        <f t="shared" si="1"/>
        <v>63.72</v>
      </c>
      <c r="L83" s="28">
        <f t="shared" si="2"/>
        <v>50.909090909090907</v>
      </c>
      <c r="M83" s="28">
        <f t="shared" si="3"/>
        <v>161.2290909090909</v>
      </c>
      <c r="T83" s="28">
        <v>4</v>
      </c>
      <c r="V83" s="28">
        <v>0</v>
      </c>
      <c r="W83" s="28">
        <v>0</v>
      </c>
    </row>
    <row r="84" spans="1:23" ht="18.75" x14ac:dyDescent="0.3">
      <c r="A84" s="12" t="s">
        <v>63</v>
      </c>
      <c r="B84" s="89">
        <v>200</v>
      </c>
      <c r="C84" s="90"/>
      <c r="D84" s="13">
        <v>0.27</v>
      </c>
      <c r="E84" s="13">
        <v>0.1</v>
      </c>
      <c r="F84" s="7">
        <v>26.55</v>
      </c>
      <c r="G84" s="7">
        <v>108.2</v>
      </c>
      <c r="H84" s="19">
        <v>484</v>
      </c>
      <c r="J84" s="28">
        <f t="shared" si="0"/>
        <v>1.08</v>
      </c>
      <c r="K84" s="28">
        <f t="shared" si="1"/>
        <v>0.9</v>
      </c>
      <c r="L84" s="28">
        <f t="shared" si="2"/>
        <v>106.2</v>
      </c>
      <c r="M84" s="28">
        <f t="shared" si="3"/>
        <v>108.18</v>
      </c>
      <c r="T84" s="28">
        <v>4</v>
      </c>
    </row>
    <row r="85" spans="1:23" s="30" customFormat="1" ht="18.75" x14ac:dyDescent="0.3">
      <c r="A85" s="42" t="s">
        <v>14</v>
      </c>
      <c r="B85" s="98">
        <v>20</v>
      </c>
      <c r="C85" s="99"/>
      <c r="D85" s="7">
        <v>1</v>
      </c>
      <c r="E85" s="7">
        <v>0.2</v>
      </c>
      <c r="F85" s="7">
        <v>9.2000000000000011</v>
      </c>
      <c r="G85" s="7">
        <v>42.347999999999999</v>
      </c>
      <c r="H85" s="19">
        <v>574</v>
      </c>
      <c r="J85" s="28">
        <f t="shared" si="0"/>
        <v>4</v>
      </c>
      <c r="K85" s="28">
        <f t="shared" si="1"/>
        <v>1.8</v>
      </c>
      <c r="L85" s="28">
        <f t="shared" si="2"/>
        <v>36.800000000000004</v>
      </c>
      <c r="M85" s="28">
        <f t="shared" si="3"/>
        <v>42.6</v>
      </c>
      <c r="N85" s="28"/>
      <c r="T85" s="28">
        <v>4</v>
      </c>
      <c r="U85" s="28"/>
      <c r="V85" s="28">
        <v>0</v>
      </c>
      <c r="W85" s="28">
        <v>0</v>
      </c>
    </row>
    <row r="86" spans="1:23" s="30" customFormat="1" ht="18.75" x14ac:dyDescent="0.3">
      <c r="A86" s="42" t="s">
        <v>15</v>
      </c>
      <c r="B86" s="98">
        <v>30</v>
      </c>
      <c r="C86" s="99"/>
      <c r="D86" s="7">
        <v>2.25</v>
      </c>
      <c r="E86" s="7">
        <v>0.22200000000000003</v>
      </c>
      <c r="F86" s="7">
        <v>14.549999999999999</v>
      </c>
      <c r="G86" s="7">
        <v>69.3</v>
      </c>
      <c r="H86" s="19">
        <v>573</v>
      </c>
      <c r="J86" s="28">
        <f t="shared" si="0"/>
        <v>9</v>
      </c>
      <c r="K86" s="28">
        <f t="shared" si="1"/>
        <v>1.9980000000000002</v>
      </c>
      <c r="L86" s="28">
        <f t="shared" si="2"/>
        <v>58.199999999999996</v>
      </c>
      <c r="M86" s="28">
        <f t="shared" si="3"/>
        <v>69.197999999999993</v>
      </c>
      <c r="N86" s="28"/>
      <c r="T86" s="28">
        <v>4</v>
      </c>
      <c r="U86" s="28"/>
      <c r="V86" s="28">
        <v>0</v>
      </c>
      <c r="W86" s="28">
        <v>0</v>
      </c>
    </row>
    <row r="87" spans="1:23" s="30" customFormat="1" x14ac:dyDescent="0.25">
      <c r="A87" s="9" t="s">
        <v>16</v>
      </c>
      <c r="B87" s="100">
        <f>SUM(B80:C86)</f>
        <v>770</v>
      </c>
      <c r="C87" s="101"/>
      <c r="D87" s="4">
        <f>SUM(D80:D86)</f>
        <v>25.57</v>
      </c>
      <c r="E87" s="4">
        <f>SUM(E80:E86)</f>
        <v>33.702000000000005</v>
      </c>
      <c r="F87" s="4">
        <f>SUM(F80:F86)</f>
        <v>80.397272727272721</v>
      </c>
      <c r="G87" s="4">
        <f>SUM(G80:G86)</f>
        <v>749.51800000000003</v>
      </c>
      <c r="H87" s="24"/>
      <c r="J87" s="28">
        <f t="shared" si="0"/>
        <v>102.28</v>
      </c>
      <c r="K87" s="28">
        <f t="shared" si="1"/>
        <v>303.31800000000004</v>
      </c>
      <c r="L87" s="28">
        <f t="shared" si="2"/>
        <v>321.58909090909088</v>
      </c>
      <c r="M87" s="28">
        <f t="shared" si="3"/>
        <v>727.18709090909101</v>
      </c>
      <c r="N87" s="33">
        <f>2350/100*30</f>
        <v>705</v>
      </c>
      <c r="T87" s="28">
        <v>4</v>
      </c>
      <c r="U87" s="33">
        <v>816</v>
      </c>
      <c r="V87" s="33">
        <v>775.2</v>
      </c>
      <c r="W87" s="33">
        <v>856.8</v>
      </c>
    </row>
    <row r="88" spans="1:23" s="30" customFormat="1" ht="18.75" x14ac:dyDescent="0.25">
      <c r="A88" s="93" t="s">
        <v>116</v>
      </c>
      <c r="B88" s="94"/>
      <c r="C88" s="95"/>
      <c r="D88" s="4"/>
      <c r="E88" s="4"/>
      <c r="F88" s="4"/>
      <c r="G88" s="4"/>
      <c r="H88" s="76"/>
      <c r="J88" s="28"/>
      <c r="K88" s="28"/>
      <c r="L88" s="28"/>
      <c r="M88" s="28"/>
      <c r="N88" s="33"/>
      <c r="T88" s="28"/>
      <c r="U88" s="33"/>
      <c r="V88" s="33"/>
      <c r="W88" s="33"/>
    </row>
    <row r="89" spans="1:23" s="30" customFormat="1" ht="18.75" x14ac:dyDescent="0.3">
      <c r="A89" s="77" t="s">
        <v>123</v>
      </c>
      <c r="B89" s="138">
        <v>200</v>
      </c>
      <c r="C89" s="139"/>
      <c r="D89" s="78">
        <v>1</v>
      </c>
      <c r="E89" s="78">
        <v>0.2</v>
      </c>
      <c r="F89" s="78">
        <v>13.2</v>
      </c>
      <c r="G89" s="78">
        <v>58.24</v>
      </c>
      <c r="H89" s="79">
        <v>389</v>
      </c>
      <c r="J89" s="28"/>
      <c r="K89" s="28"/>
      <c r="L89" s="28"/>
      <c r="M89" s="28"/>
      <c r="N89" s="33"/>
      <c r="T89" s="28"/>
      <c r="U89" s="33"/>
      <c r="V89" s="33"/>
      <c r="W89" s="33"/>
    </row>
    <row r="90" spans="1:23" s="30" customFormat="1" ht="18.75" x14ac:dyDescent="0.3">
      <c r="A90" s="77" t="s">
        <v>124</v>
      </c>
      <c r="B90" s="140">
        <v>100</v>
      </c>
      <c r="C90" s="141"/>
      <c r="D90" s="8">
        <v>5.81</v>
      </c>
      <c r="E90" s="8">
        <v>8.1</v>
      </c>
      <c r="F90" s="8">
        <v>74.62</v>
      </c>
      <c r="G90" s="78">
        <v>394.64</v>
      </c>
      <c r="H90" s="79">
        <v>429</v>
      </c>
      <c r="J90" s="28"/>
      <c r="K90" s="28"/>
      <c r="L90" s="28"/>
      <c r="M90" s="28"/>
      <c r="N90" s="33"/>
      <c r="T90" s="28"/>
      <c r="U90" s="33"/>
      <c r="V90" s="33"/>
      <c r="W90" s="33"/>
    </row>
    <row r="91" spans="1:23" s="30" customFormat="1" x14ac:dyDescent="0.25">
      <c r="A91" s="9" t="s">
        <v>118</v>
      </c>
      <c r="B91" s="100">
        <f>SUM(B89:C90)</f>
        <v>300</v>
      </c>
      <c r="C91" s="101"/>
      <c r="D91" s="4">
        <f>SUM(D89:D90)</f>
        <v>6.81</v>
      </c>
      <c r="E91" s="4">
        <f t="shared" ref="E91:G91" si="13">SUM(E89:E90)</f>
        <v>8.2999999999999989</v>
      </c>
      <c r="F91" s="4">
        <f t="shared" si="13"/>
        <v>87.820000000000007</v>
      </c>
      <c r="G91" s="4">
        <f t="shared" si="13"/>
        <v>452.88</v>
      </c>
      <c r="H91" s="8"/>
      <c r="J91" s="28"/>
      <c r="K91" s="28"/>
      <c r="L91" s="28"/>
      <c r="M91" s="28"/>
      <c r="N91" s="33"/>
      <c r="T91" s="28"/>
      <c r="U91" s="33"/>
      <c r="V91" s="33"/>
      <c r="W91" s="33"/>
    </row>
    <row r="92" spans="1:23" x14ac:dyDescent="0.25">
      <c r="A92" s="32" t="s">
        <v>17</v>
      </c>
      <c r="B92" s="136"/>
      <c r="C92" s="137"/>
      <c r="D92" s="4">
        <f>D78+D87+D91</f>
        <v>39.800000000000004</v>
      </c>
      <c r="E92" s="4">
        <f>E78+E87+E91</f>
        <v>59.992000000000004</v>
      </c>
      <c r="F92" s="4">
        <f>F78+F87+F91</f>
        <v>250.0872727272727</v>
      </c>
      <c r="G92" s="4">
        <f>G78+G87+G91</f>
        <v>1759.1080000000002</v>
      </c>
      <c r="H92" s="8"/>
      <c r="J92" s="28">
        <f t="shared" si="0"/>
        <v>159.20000000000002</v>
      </c>
      <c r="K92" s="28">
        <f t="shared" si="1"/>
        <v>539.928</v>
      </c>
      <c r="L92" s="28">
        <f t="shared" si="2"/>
        <v>1000.3490909090908</v>
      </c>
      <c r="M92" s="28">
        <f t="shared" si="3"/>
        <v>1699.4770909090907</v>
      </c>
      <c r="N92" s="33">
        <f>2350/100*50</f>
        <v>1175</v>
      </c>
      <c r="U92" s="33">
        <v>1360</v>
      </c>
      <c r="V92" s="30">
        <v>68</v>
      </c>
      <c r="W92" s="30">
        <v>1292</v>
      </c>
    </row>
    <row r="93" spans="1:23" ht="18.75" x14ac:dyDescent="0.25">
      <c r="A93" s="93" t="s">
        <v>37</v>
      </c>
      <c r="B93" s="94"/>
      <c r="C93" s="94"/>
      <c r="D93" s="94"/>
      <c r="E93" s="94"/>
      <c r="F93" s="94"/>
      <c r="G93" s="95"/>
      <c r="H93" s="65"/>
      <c r="J93" s="28">
        <f t="shared" si="0"/>
        <v>0</v>
      </c>
      <c r="K93" s="28">
        <f t="shared" si="1"/>
        <v>0</v>
      </c>
      <c r="L93" s="28">
        <f t="shared" si="2"/>
        <v>0</v>
      </c>
      <c r="M93" s="28">
        <f t="shared" si="3"/>
        <v>0</v>
      </c>
    </row>
    <row r="94" spans="1:23" ht="18.75" x14ac:dyDescent="0.25">
      <c r="A94" s="93" t="s">
        <v>34</v>
      </c>
      <c r="B94" s="94"/>
      <c r="C94" s="95"/>
      <c r="D94" s="4"/>
      <c r="E94" s="4"/>
      <c r="F94" s="4"/>
      <c r="G94" s="4"/>
      <c r="H94" s="65"/>
      <c r="J94" s="28">
        <f t="shared" si="0"/>
        <v>0</v>
      </c>
      <c r="K94" s="28">
        <f t="shared" si="1"/>
        <v>0</v>
      </c>
      <c r="L94" s="28">
        <f t="shared" si="2"/>
        <v>0</v>
      </c>
      <c r="M94" s="28">
        <f t="shared" si="3"/>
        <v>0</v>
      </c>
    </row>
    <row r="95" spans="1:23" ht="18.75" x14ac:dyDescent="0.3">
      <c r="A95" s="5" t="s">
        <v>108</v>
      </c>
      <c r="B95" s="112">
        <v>200</v>
      </c>
      <c r="C95" s="112"/>
      <c r="D95" s="7">
        <v>5.8</v>
      </c>
      <c r="E95" s="7">
        <v>7.0000000000000009</v>
      </c>
      <c r="F95" s="7">
        <v>54.1</v>
      </c>
      <c r="G95" s="7">
        <v>302.2</v>
      </c>
      <c r="H95" s="19">
        <v>175</v>
      </c>
      <c r="J95" s="28">
        <f t="shared" si="0"/>
        <v>23.2</v>
      </c>
      <c r="K95" s="28">
        <f t="shared" si="1"/>
        <v>63.000000000000007</v>
      </c>
      <c r="L95" s="28">
        <f t="shared" si="2"/>
        <v>216.4</v>
      </c>
      <c r="M95" s="28">
        <f t="shared" si="3"/>
        <v>302.60000000000002</v>
      </c>
      <c r="T95" s="28">
        <v>5</v>
      </c>
    </row>
    <row r="96" spans="1:23" ht="18.75" x14ac:dyDescent="0.3">
      <c r="A96" s="42" t="s">
        <v>82</v>
      </c>
      <c r="B96" s="98">
        <v>100</v>
      </c>
      <c r="C96" s="99"/>
      <c r="D96" s="7">
        <f>0.9/100*150</f>
        <v>1.35</v>
      </c>
      <c r="E96" s="7">
        <f>0.23/100*150</f>
        <v>0.34499999999999997</v>
      </c>
      <c r="F96" s="7">
        <f>11.8/100*150-1.75</f>
        <v>15.950000000000003</v>
      </c>
      <c r="G96" s="7">
        <v>72.3</v>
      </c>
      <c r="H96" s="19" t="s">
        <v>57</v>
      </c>
      <c r="J96" s="28">
        <f t="shared" si="0"/>
        <v>5.4</v>
      </c>
      <c r="K96" s="28">
        <f t="shared" si="1"/>
        <v>3.1049999999999995</v>
      </c>
      <c r="L96" s="28">
        <f t="shared" si="2"/>
        <v>63.800000000000011</v>
      </c>
      <c r="M96" s="28">
        <f t="shared" si="3"/>
        <v>72.305000000000007</v>
      </c>
      <c r="T96" s="28">
        <v>5</v>
      </c>
    </row>
    <row r="97" spans="1:28" ht="18.75" x14ac:dyDescent="0.3">
      <c r="A97" s="42" t="s">
        <v>93</v>
      </c>
      <c r="B97" s="98">
        <v>30</v>
      </c>
      <c r="C97" s="99"/>
      <c r="D97" s="7">
        <f>5.5/100*30</f>
        <v>1.65</v>
      </c>
      <c r="E97" s="7">
        <f>6.5/100*30</f>
        <v>1.9500000000000002</v>
      </c>
      <c r="F97" s="7">
        <f>34.9/100*30</f>
        <v>10.469999999999999</v>
      </c>
      <c r="G97" s="7">
        <f>210.9/100*30</f>
        <v>63.269999999999996</v>
      </c>
      <c r="H97" s="19" t="s">
        <v>8</v>
      </c>
    </row>
    <row r="98" spans="1:28" ht="18.75" x14ac:dyDescent="0.3">
      <c r="A98" s="16" t="s">
        <v>18</v>
      </c>
      <c r="B98" s="98">
        <v>200</v>
      </c>
      <c r="C98" s="99"/>
      <c r="D98" s="7">
        <v>0.26</v>
      </c>
      <c r="E98" s="7">
        <v>0.05</v>
      </c>
      <c r="F98" s="7">
        <v>12.26</v>
      </c>
      <c r="G98" s="7">
        <v>49.72</v>
      </c>
      <c r="H98" s="19">
        <v>377</v>
      </c>
      <c r="J98" s="28">
        <f t="shared" si="0"/>
        <v>1.04</v>
      </c>
      <c r="K98" s="28">
        <f t="shared" si="1"/>
        <v>0.45</v>
      </c>
      <c r="L98" s="28">
        <f t="shared" si="2"/>
        <v>49.04</v>
      </c>
      <c r="M98" s="28">
        <f t="shared" si="3"/>
        <v>50.53</v>
      </c>
      <c r="T98" s="28">
        <v>5</v>
      </c>
    </row>
    <row r="99" spans="1:28" s="30" customFormat="1" x14ac:dyDescent="0.25">
      <c r="A99" s="9" t="s">
        <v>10</v>
      </c>
      <c r="B99" s="100">
        <f>SUM(B95:C98)</f>
        <v>530</v>
      </c>
      <c r="C99" s="101"/>
      <c r="D99" s="4">
        <f>SUM(D95:D98)</f>
        <v>9.06</v>
      </c>
      <c r="E99" s="4">
        <f>SUM(E95:E98)</f>
        <v>9.3450000000000024</v>
      </c>
      <c r="F99" s="4">
        <f>SUM(F95:F98)</f>
        <v>92.780000000000015</v>
      </c>
      <c r="G99" s="4">
        <f>SUM(G95:G98)</f>
        <v>487.49</v>
      </c>
      <c r="H99" s="24"/>
      <c r="J99" s="28">
        <f t="shared" si="0"/>
        <v>36.24</v>
      </c>
      <c r="K99" s="28">
        <f t="shared" si="1"/>
        <v>84.105000000000018</v>
      </c>
      <c r="L99" s="28">
        <f t="shared" si="2"/>
        <v>371.12000000000006</v>
      </c>
      <c r="M99" s="28">
        <f t="shared" si="3"/>
        <v>491.46500000000009</v>
      </c>
      <c r="N99" s="33">
        <f>2350/100*20</f>
        <v>470</v>
      </c>
      <c r="T99" s="28">
        <v>5</v>
      </c>
      <c r="U99" s="33">
        <v>544</v>
      </c>
      <c r="V99" s="30">
        <v>516.79999999999995</v>
      </c>
      <c r="W99" s="33">
        <v>571.20000000000005</v>
      </c>
    </row>
    <row r="100" spans="1:28" s="30" customFormat="1" ht="18.75" x14ac:dyDescent="0.25">
      <c r="A100" s="93" t="s">
        <v>32</v>
      </c>
      <c r="B100" s="94"/>
      <c r="C100" s="95"/>
      <c r="D100" s="4"/>
      <c r="E100" s="4"/>
      <c r="F100" s="4"/>
      <c r="G100" s="4"/>
      <c r="H100" s="29"/>
      <c r="J100" s="28">
        <f t="shared" ref="J100:J190" si="14">D100*4</f>
        <v>0</v>
      </c>
      <c r="K100" s="28">
        <f t="shared" ref="K100:K190" si="15">E100*9</f>
        <v>0</v>
      </c>
      <c r="L100" s="28">
        <f t="shared" ref="L100:L190" si="16">F100*4</f>
        <v>0</v>
      </c>
      <c r="M100" s="28">
        <f t="shared" ref="M100:M190" si="17">SUM(J100:L100)</f>
        <v>0</v>
      </c>
      <c r="N100" s="28"/>
      <c r="T100" s="28">
        <v>5</v>
      </c>
      <c r="U100" s="28"/>
      <c r="W100" s="28">
        <v>0</v>
      </c>
    </row>
    <row r="101" spans="1:28" s="30" customFormat="1" ht="18.75" x14ac:dyDescent="0.25">
      <c r="A101" s="61" t="s">
        <v>95</v>
      </c>
      <c r="B101" s="144">
        <v>60</v>
      </c>
      <c r="C101" s="144"/>
      <c r="D101" s="68">
        <v>0.7</v>
      </c>
      <c r="E101" s="68">
        <v>2.2200000000000002</v>
      </c>
      <c r="F101" s="68">
        <v>2.82</v>
      </c>
      <c r="G101" s="68">
        <v>34.055999999999997</v>
      </c>
      <c r="H101" s="44">
        <v>45</v>
      </c>
      <c r="J101" s="28"/>
      <c r="K101" s="28"/>
      <c r="L101" s="28"/>
      <c r="M101" s="28"/>
      <c r="N101" s="28"/>
      <c r="T101" s="28">
        <v>5</v>
      </c>
      <c r="U101" s="28"/>
      <c r="W101" s="28">
        <v>0</v>
      </c>
      <c r="X101" s="30" t="s">
        <v>98</v>
      </c>
      <c r="Y101" s="28">
        <f>D101*4</f>
        <v>2.8</v>
      </c>
      <c r="Z101" s="28">
        <f>E101*9</f>
        <v>19.98</v>
      </c>
      <c r="AA101" s="28">
        <f>F101*4</f>
        <v>11.28</v>
      </c>
      <c r="AB101" s="28">
        <f>SUBTOTAL(9,Y101:AA101)</f>
        <v>34.06</v>
      </c>
    </row>
    <row r="102" spans="1:28" ht="37.5" x14ac:dyDescent="0.3">
      <c r="A102" s="85" t="s">
        <v>134</v>
      </c>
      <c r="B102" s="147">
        <v>200</v>
      </c>
      <c r="C102" s="148"/>
      <c r="D102" s="20">
        <v>4.21</v>
      </c>
      <c r="E102" s="20">
        <v>13.18</v>
      </c>
      <c r="F102" s="20">
        <v>20.37</v>
      </c>
      <c r="G102" s="20">
        <v>216.94</v>
      </c>
      <c r="H102" s="41">
        <v>96</v>
      </c>
      <c r="J102" s="28">
        <f t="shared" si="14"/>
        <v>16.84</v>
      </c>
      <c r="K102" s="28">
        <f t="shared" si="15"/>
        <v>118.62</v>
      </c>
      <c r="L102" s="28">
        <f t="shared" si="16"/>
        <v>81.48</v>
      </c>
      <c r="M102" s="28">
        <f t="shared" si="17"/>
        <v>216.94</v>
      </c>
      <c r="T102" s="28">
        <v>5</v>
      </c>
      <c r="W102" s="28">
        <v>0</v>
      </c>
    </row>
    <row r="103" spans="1:28" ht="18.75" x14ac:dyDescent="0.3">
      <c r="A103" s="5" t="s">
        <v>135</v>
      </c>
      <c r="B103" s="89">
        <v>150</v>
      </c>
      <c r="C103" s="90"/>
      <c r="D103" s="13">
        <v>2.8</v>
      </c>
      <c r="E103" s="13">
        <v>10.6</v>
      </c>
      <c r="F103" s="13">
        <v>15.6</v>
      </c>
      <c r="G103" s="13">
        <v>169</v>
      </c>
      <c r="H103" s="19">
        <v>172</v>
      </c>
      <c r="J103" s="28">
        <f t="shared" si="14"/>
        <v>11.2</v>
      </c>
      <c r="K103" s="28">
        <f t="shared" si="15"/>
        <v>95.399999999999991</v>
      </c>
      <c r="L103" s="28">
        <f t="shared" si="16"/>
        <v>62.4</v>
      </c>
      <c r="M103" s="28">
        <f t="shared" si="17"/>
        <v>169</v>
      </c>
      <c r="T103" s="28">
        <v>5</v>
      </c>
      <c r="W103" s="28">
        <v>0</v>
      </c>
    </row>
    <row r="104" spans="1:28" ht="18.75" x14ac:dyDescent="0.3">
      <c r="A104" s="43" t="s">
        <v>19</v>
      </c>
      <c r="B104" s="91">
        <v>110</v>
      </c>
      <c r="C104" s="92"/>
      <c r="D104" s="17">
        <v>7.8090909090909086</v>
      </c>
      <c r="E104" s="17">
        <v>7.6999999999999993</v>
      </c>
      <c r="F104" s="17">
        <v>8.0909090909090917</v>
      </c>
      <c r="G104" s="17">
        <v>132.54</v>
      </c>
      <c r="H104" s="19" t="s">
        <v>89</v>
      </c>
    </row>
    <row r="105" spans="1:28" ht="18.75" x14ac:dyDescent="0.3">
      <c r="A105" s="12" t="s">
        <v>13</v>
      </c>
      <c r="B105" s="89">
        <v>200</v>
      </c>
      <c r="C105" s="90"/>
      <c r="D105" s="7">
        <v>0.3</v>
      </c>
      <c r="E105" s="7">
        <v>0.1</v>
      </c>
      <c r="F105" s="7">
        <v>23.666666666666668</v>
      </c>
      <c r="G105" s="7">
        <v>96</v>
      </c>
      <c r="H105" s="19">
        <v>349</v>
      </c>
      <c r="J105" s="28">
        <f t="shared" si="14"/>
        <v>1.2</v>
      </c>
      <c r="K105" s="28">
        <f t="shared" si="15"/>
        <v>0.9</v>
      </c>
      <c r="L105" s="28">
        <f t="shared" si="16"/>
        <v>94.666666666666671</v>
      </c>
      <c r="M105" s="28">
        <f t="shared" si="17"/>
        <v>96.766666666666666</v>
      </c>
      <c r="T105" s="28">
        <v>5</v>
      </c>
      <c r="W105" s="28">
        <v>0</v>
      </c>
    </row>
    <row r="106" spans="1:28" s="30" customFormat="1" ht="18.75" x14ac:dyDescent="0.3">
      <c r="A106" s="42" t="s">
        <v>14</v>
      </c>
      <c r="B106" s="98">
        <v>20</v>
      </c>
      <c r="C106" s="99"/>
      <c r="D106" s="7">
        <v>1</v>
      </c>
      <c r="E106" s="7">
        <v>0.2</v>
      </c>
      <c r="F106" s="7">
        <v>9.2000000000000011</v>
      </c>
      <c r="G106" s="7">
        <v>42.347999999999999</v>
      </c>
      <c r="H106" s="19">
        <v>574</v>
      </c>
      <c r="J106" s="28">
        <f t="shared" si="14"/>
        <v>4</v>
      </c>
      <c r="K106" s="28">
        <f t="shared" si="15"/>
        <v>1.8</v>
      </c>
      <c r="L106" s="28">
        <f t="shared" si="16"/>
        <v>36.800000000000004</v>
      </c>
      <c r="M106" s="28">
        <f t="shared" si="17"/>
        <v>42.6</v>
      </c>
      <c r="N106" s="28"/>
      <c r="T106" s="28">
        <v>5</v>
      </c>
      <c r="U106" s="28"/>
      <c r="W106" s="28">
        <v>0</v>
      </c>
    </row>
    <row r="107" spans="1:28" s="30" customFormat="1" ht="18.75" x14ac:dyDescent="0.3">
      <c r="A107" s="42" t="s">
        <v>15</v>
      </c>
      <c r="B107" s="98">
        <v>30</v>
      </c>
      <c r="C107" s="99"/>
      <c r="D107" s="7">
        <v>2.25</v>
      </c>
      <c r="E107" s="7">
        <v>0.22200000000000003</v>
      </c>
      <c r="F107" s="7">
        <v>14.549999999999999</v>
      </c>
      <c r="G107" s="7">
        <v>69.3</v>
      </c>
      <c r="H107" s="19">
        <v>573</v>
      </c>
      <c r="J107" s="28">
        <f t="shared" si="14"/>
        <v>9</v>
      </c>
      <c r="K107" s="28">
        <f t="shared" si="15"/>
        <v>1.9980000000000002</v>
      </c>
      <c r="L107" s="28">
        <f t="shared" si="16"/>
        <v>58.199999999999996</v>
      </c>
      <c r="M107" s="28">
        <f t="shared" si="17"/>
        <v>69.197999999999993</v>
      </c>
      <c r="N107" s="28"/>
      <c r="T107" s="28">
        <v>5</v>
      </c>
      <c r="U107" s="33"/>
      <c r="W107" s="33"/>
    </row>
    <row r="108" spans="1:28" s="30" customFormat="1" x14ac:dyDescent="0.25">
      <c r="A108" s="9" t="s">
        <v>16</v>
      </c>
      <c r="B108" s="100">
        <f>SUM(B101:C107)</f>
        <v>770</v>
      </c>
      <c r="C108" s="101"/>
      <c r="D108" s="4">
        <f>SUM(D101:D107)</f>
        <v>19.06909090909091</v>
      </c>
      <c r="E108" s="4">
        <f>SUM(E101:E107)</f>
        <v>34.222000000000008</v>
      </c>
      <c r="F108" s="4">
        <f>SUM(F101:F107)</f>
        <v>94.297575757575757</v>
      </c>
      <c r="G108" s="4">
        <f>SUM(G101:G107)</f>
        <v>760.18399999999986</v>
      </c>
      <c r="H108" s="24"/>
      <c r="J108" s="28">
        <f t="shared" si="14"/>
        <v>76.276363636363641</v>
      </c>
      <c r="K108" s="28">
        <f t="shared" si="15"/>
        <v>307.99800000000005</v>
      </c>
      <c r="L108" s="28">
        <f t="shared" si="16"/>
        <v>377.19030303030303</v>
      </c>
      <c r="M108" s="28">
        <f t="shared" si="17"/>
        <v>761.46466666666674</v>
      </c>
      <c r="N108" s="33">
        <f>2350/100*30</f>
        <v>705</v>
      </c>
      <c r="T108" s="28">
        <v>5</v>
      </c>
      <c r="U108" s="33">
        <v>816</v>
      </c>
      <c r="V108" s="30">
        <v>775.2</v>
      </c>
      <c r="W108" s="30">
        <v>856.8</v>
      </c>
      <c r="X108" s="72">
        <f>G108-W108</f>
        <v>-96.616000000000099</v>
      </c>
    </row>
    <row r="109" spans="1:28" s="30" customFormat="1" ht="18.75" x14ac:dyDescent="0.25">
      <c r="A109" s="93" t="s">
        <v>116</v>
      </c>
      <c r="B109" s="94"/>
      <c r="C109" s="95"/>
      <c r="D109" s="4"/>
      <c r="E109" s="4"/>
      <c r="F109" s="4"/>
      <c r="G109" s="4"/>
      <c r="H109" s="76"/>
      <c r="J109" s="28"/>
      <c r="K109" s="28"/>
      <c r="L109" s="28"/>
      <c r="M109" s="28"/>
      <c r="N109" s="33"/>
      <c r="T109" s="28"/>
      <c r="U109" s="33"/>
      <c r="X109" s="72"/>
    </row>
    <row r="110" spans="1:28" s="30" customFormat="1" ht="18.75" x14ac:dyDescent="0.3">
      <c r="A110" s="12" t="s">
        <v>25</v>
      </c>
      <c r="B110" s="138">
        <v>200</v>
      </c>
      <c r="C110" s="139"/>
      <c r="D110" s="13">
        <v>0.17</v>
      </c>
      <c r="E110" s="13">
        <v>0.04</v>
      </c>
      <c r="F110" s="7">
        <v>24.1</v>
      </c>
      <c r="G110" s="7">
        <v>98.5</v>
      </c>
      <c r="H110" s="19">
        <v>491</v>
      </c>
      <c r="J110" s="28"/>
      <c r="K110" s="28"/>
      <c r="L110" s="28"/>
      <c r="M110" s="28"/>
      <c r="N110" s="33"/>
      <c r="T110" s="28"/>
      <c r="U110" s="33"/>
      <c r="X110" s="72"/>
    </row>
    <row r="111" spans="1:28" s="30" customFormat="1" ht="18.75" x14ac:dyDescent="0.25">
      <c r="A111" s="81" t="s">
        <v>125</v>
      </c>
      <c r="B111" s="140">
        <v>100</v>
      </c>
      <c r="C111" s="141"/>
      <c r="D111" s="78">
        <v>1.05</v>
      </c>
      <c r="E111" s="78">
        <v>3.96</v>
      </c>
      <c r="F111" s="78">
        <v>49.52</v>
      </c>
      <c r="G111" s="78">
        <v>237.97</v>
      </c>
      <c r="H111" s="82">
        <v>410</v>
      </c>
      <c r="J111" s="28"/>
      <c r="K111" s="28"/>
      <c r="L111" s="28"/>
      <c r="M111" s="28"/>
      <c r="N111" s="33"/>
      <c r="T111" s="28"/>
      <c r="U111" s="33"/>
      <c r="X111" s="72"/>
    </row>
    <row r="112" spans="1:28" s="30" customFormat="1" x14ac:dyDescent="0.25">
      <c r="A112" s="9" t="s">
        <v>118</v>
      </c>
      <c r="B112" s="100">
        <f>SUM(B110:C111)</f>
        <v>300</v>
      </c>
      <c r="C112" s="101"/>
      <c r="D112" s="4">
        <f>SUM(D110:D111)</f>
        <v>1.22</v>
      </c>
      <c r="E112" s="4">
        <f t="shared" ref="E112:G112" si="18">SUM(E110:E111)</f>
        <v>4</v>
      </c>
      <c r="F112" s="4">
        <f t="shared" si="18"/>
        <v>73.62</v>
      </c>
      <c r="G112" s="4">
        <f t="shared" si="18"/>
        <v>336.47</v>
      </c>
      <c r="H112" s="8"/>
      <c r="J112" s="28"/>
      <c r="K112" s="28"/>
      <c r="L112" s="28"/>
      <c r="M112" s="28"/>
      <c r="N112" s="33"/>
      <c r="T112" s="28"/>
      <c r="U112" s="33"/>
      <c r="X112" s="72"/>
    </row>
    <row r="113" spans="1:28" x14ac:dyDescent="0.25">
      <c r="A113" s="32" t="s">
        <v>17</v>
      </c>
      <c r="B113" s="136"/>
      <c r="C113" s="137"/>
      <c r="D113" s="4">
        <f>D99+D108+D112</f>
        <v>29.349090909090911</v>
      </c>
      <c r="E113" s="4">
        <f>E99+E108+E112</f>
        <v>47.567000000000007</v>
      </c>
      <c r="F113" s="4">
        <f>F99+F108+F112</f>
        <v>260.69757575757581</v>
      </c>
      <c r="G113" s="4">
        <f>G99+G108+G112</f>
        <v>1584.144</v>
      </c>
      <c r="H113" s="8"/>
      <c r="J113" s="28">
        <f t="shared" si="14"/>
        <v>117.39636363636365</v>
      </c>
      <c r="K113" s="28">
        <f t="shared" si="15"/>
        <v>428.10300000000007</v>
      </c>
      <c r="L113" s="28">
        <f t="shared" si="16"/>
        <v>1042.7903030303032</v>
      </c>
      <c r="M113" s="28">
        <f t="shared" si="17"/>
        <v>1588.289666666667</v>
      </c>
      <c r="N113" s="33">
        <f>2350/100*50</f>
        <v>1175</v>
      </c>
      <c r="T113" s="28">
        <v>5</v>
      </c>
      <c r="U113" s="28">
        <v>1360</v>
      </c>
      <c r="V113" s="28">
        <v>68</v>
      </c>
      <c r="W113" s="28">
        <v>1292</v>
      </c>
    </row>
    <row r="114" spans="1:28" ht="18.75" x14ac:dyDescent="0.25">
      <c r="A114" s="93" t="s">
        <v>38</v>
      </c>
      <c r="B114" s="94"/>
      <c r="C114" s="94"/>
      <c r="D114" s="94"/>
      <c r="E114" s="94"/>
      <c r="F114" s="94"/>
      <c r="G114" s="95"/>
      <c r="H114" s="65"/>
      <c r="J114" s="28">
        <f t="shared" si="14"/>
        <v>0</v>
      </c>
      <c r="K114" s="28">
        <f t="shared" si="15"/>
        <v>0</v>
      </c>
      <c r="L114" s="28">
        <f t="shared" si="16"/>
        <v>0</v>
      </c>
      <c r="M114" s="28">
        <f t="shared" si="17"/>
        <v>0</v>
      </c>
    </row>
    <row r="115" spans="1:28" ht="18.75" x14ac:dyDescent="0.25">
      <c r="A115" s="93" t="s">
        <v>34</v>
      </c>
      <c r="B115" s="94"/>
      <c r="C115" s="95"/>
      <c r="D115" s="4"/>
      <c r="E115" s="4"/>
      <c r="F115" s="4"/>
      <c r="G115" s="4"/>
      <c r="H115" s="65"/>
      <c r="J115" s="28">
        <f t="shared" si="14"/>
        <v>0</v>
      </c>
      <c r="K115" s="28">
        <f t="shared" si="15"/>
        <v>0</v>
      </c>
      <c r="L115" s="28">
        <f t="shared" si="16"/>
        <v>0</v>
      </c>
      <c r="M115" s="28">
        <f t="shared" si="17"/>
        <v>0</v>
      </c>
    </row>
    <row r="116" spans="1:28" ht="18.75" x14ac:dyDescent="0.3">
      <c r="A116" s="5" t="s">
        <v>110</v>
      </c>
      <c r="B116" s="89">
        <v>150</v>
      </c>
      <c r="C116" s="90"/>
      <c r="D116" s="15">
        <v>10.3</v>
      </c>
      <c r="E116" s="15">
        <v>10.1</v>
      </c>
      <c r="F116" s="15">
        <v>4.2</v>
      </c>
      <c r="G116" s="15">
        <v>149.30000000000001</v>
      </c>
      <c r="H116" s="19">
        <v>212</v>
      </c>
      <c r="J116" s="28">
        <f t="shared" si="14"/>
        <v>41.2</v>
      </c>
      <c r="K116" s="28">
        <f t="shared" si="15"/>
        <v>90.899999999999991</v>
      </c>
      <c r="L116" s="28">
        <f t="shared" si="16"/>
        <v>16.8</v>
      </c>
      <c r="M116" s="28">
        <f t="shared" si="17"/>
        <v>148.9</v>
      </c>
      <c r="T116" s="28">
        <v>6</v>
      </c>
    </row>
    <row r="117" spans="1:28" ht="18.75" x14ac:dyDescent="0.3">
      <c r="A117" s="5" t="s">
        <v>109</v>
      </c>
      <c r="B117" s="89">
        <v>50</v>
      </c>
      <c r="C117" s="90"/>
      <c r="D117" s="15">
        <v>5</v>
      </c>
      <c r="E117" s="15">
        <v>9.5</v>
      </c>
      <c r="F117" s="15">
        <v>0</v>
      </c>
      <c r="G117" s="15">
        <v>105.5</v>
      </c>
      <c r="H117" s="19">
        <v>243</v>
      </c>
    </row>
    <row r="118" spans="1:28" ht="18.75" x14ac:dyDescent="0.3">
      <c r="A118" s="54" t="s">
        <v>77</v>
      </c>
      <c r="B118" s="98">
        <v>20</v>
      </c>
      <c r="C118" s="99"/>
      <c r="D118" s="7">
        <v>0.96799999999999997</v>
      </c>
      <c r="E118" s="7">
        <v>1.004</v>
      </c>
      <c r="F118" s="7">
        <v>6.4119999999999999</v>
      </c>
      <c r="G118" s="7">
        <v>38.56</v>
      </c>
      <c r="H118" s="19">
        <v>576</v>
      </c>
      <c r="J118" s="28">
        <f t="shared" si="14"/>
        <v>3.8719999999999999</v>
      </c>
      <c r="K118" s="28">
        <f t="shared" si="15"/>
        <v>9.0359999999999996</v>
      </c>
      <c r="L118" s="28">
        <f t="shared" si="16"/>
        <v>25.648</v>
      </c>
      <c r="M118" s="28">
        <f t="shared" ref="M118:M121" si="19">SUM(J118:L118)</f>
        <v>38.555999999999997</v>
      </c>
      <c r="T118" s="28">
        <v>6</v>
      </c>
    </row>
    <row r="119" spans="1:28" ht="18.75" x14ac:dyDescent="0.3">
      <c r="A119" s="42" t="s">
        <v>82</v>
      </c>
      <c r="B119" s="98">
        <v>100</v>
      </c>
      <c r="C119" s="99"/>
      <c r="D119" s="7">
        <f>0.9/100*150</f>
        <v>1.35</v>
      </c>
      <c r="E119" s="7">
        <f>0.23/100*150</f>
        <v>0.34499999999999997</v>
      </c>
      <c r="F119" s="7">
        <f>11.8/100*150-1.75</f>
        <v>15.950000000000003</v>
      </c>
      <c r="G119" s="7">
        <v>72.3</v>
      </c>
      <c r="H119" s="19" t="s">
        <v>57</v>
      </c>
      <c r="J119" s="28">
        <f t="shared" si="14"/>
        <v>5.4</v>
      </c>
      <c r="K119" s="28">
        <f t="shared" si="15"/>
        <v>3.1049999999999995</v>
      </c>
      <c r="L119" s="28">
        <f t="shared" si="16"/>
        <v>63.800000000000011</v>
      </c>
      <c r="M119" s="28">
        <f t="shared" si="19"/>
        <v>72.305000000000007</v>
      </c>
      <c r="T119" s="28">
        <v>6</v>
      </c>
    </row>
    <row r="120" spans="1:28" ht="18.75" x14ac:dyDescent="0.3">
      <c r="A120" s="42" t="s">
        <v>93</v>
      </c>
      <c r="B120" s="98">
        <v>30</v>
      </c>
      <c r="C120" s="99"/>
      <c r="D120" s="7">
        <f>5.5/100*30</f>
        <v>1.65</v>
      </c>
      <c r="E120" s="7">
        <f>6.5/100*30</f>
        <v>1.9500000000000002</v>
      </c>
      <c r="F120" s="7">
        <f>34.9/100*30</f>
        <v>10.469999999999999</v>
      </c>
      <c r="G120" s="7">
        <f>210.9/100*30</f>
        <v>63.269999999999996</v>
      </c>
      <c r="H120" s="19" t="s">
        <v>8</v>
      </c>
    </row>
    <row r="121" spans="1:28" ht="18.75" x14ac:dyDescent="0.3">
      <c r="A121" s="42" t="s">
        <v>9</v>
      </c>
      <c r="B121" s="89">
        <v>200</v>
      </c>
      <c r="C121" s="90"/>
      <c r="D121" s="7">
        <v>0.17</v>
      </c>
      <c r="E121" s="7">
        <v>0.04</v>
      </c>
      <c r="F121" s="7">
        <v>10.5</v>
      </c>
      <c r="G121" s="7">
        <v>43.04</v>
      </c>
      <c r="H121" s="19">
        <v>376</v>
      </c>
      <c r="J121" s="28">
        <f t="shared" si="14"/>
        <v>0.68</v>
      </c>
      <c r="K121" s="28">
        <f t="shared" si="15"/>
        <v>0.36</v>
      </c>
      <c r="L121" s="28">
        <f t="shared" si="16"/>
        <v>42</v>
      </c>
      <c r="M121" s="28">
        <f t="shared" si="19"/>
        <v>43.04</v>
      </c>
      <c r="T121" s="28">
        <v>6</v>
      </c>
    </row>
    <row r="122" spans="1:28" s="30" customFormat="1" x14ac:dyDescent="0.25">
      <c r="A122" s="9" t="s">
        <v>10</v>
      </c>
      <c r="B122" s="100">
        <f>200+50+300</f>
        <v>550</v>
      </c>
      <c r="C122" s="101"/>
      <c r="D122" s="4">
        <f>SUM(D116:D121)</f>
        <v>19.438000000000002</v>
      </c>
      <c r="E122" s="4">
        <f t="shared" ref="E122:G122" si="20">SUM(E116:E121)</f>
        <v>22.939</v>
      </c>
      <c r="F122" s="4">
        <f t="shared" si="20"/>
        <v>47.532000000000004</v>
      </c>
      <c r="G122" s="4">
        <f t="shared" si="20"/>
        <v>471.97</v>
      </c>
      <c r="H122" s="24"/>
      <c r="J122" s="28">
        <f t="shared" si="14"/>
        <v>77.75200000000001</v>
      </c>
      <c r="K122" s="28">
        <f t="shared" si="15"/>
        <v>206.45099999999999</v>
      </c>
      <c r="L122" s="28">
        <f t="shared" si="16"/>
        <v>190.12800000000001</v>
      </c>
      <c r="M122" s="28">
        <f t="shared" si="17"/>
        <v>474.33100000000002</v>
      </c>
      <c r="N122" s="33">
        <f>2350/100*20</f>
        <v>470</v>
      </c>
      <c r="T122" s="28">
        <v>6</v>
      </c>
      <c r="U122" s="33">
        <v>544</v>
      </c>
      <c r="V122" s="30">
        <v>516.79999999999995</v>
      </c>
      <c r="W122" s="30">
        <v>571.20000000000005</v>
      </c>
    </row>
    <row r="123" spans="1:28" s="30" customFormat="1" ht="18.75" x14ac:dyDescent="0.25">
      <c r="A123" s="93" t="s">
        <v>32</v>
      </c>
      <c r="B123" s="94"/>
      <c r="C123" s="95"/>
      <c r="D123" s="4"/>
      <c r="E123" s="4"/>
      <c r="F123" s="4"/>
      <c r="G123" s="4"/>
      <c r="H123" s="44"/>
      <c r="J123" s="28">
        <f t="shared" si="14"/>
        <v>0</v>
      </c>
      <c r="K123" s="28">
        <f t="shared" si="15"/>
        <v>0</v>
      </c>
      <c r="L123" s="28">
        <f t="shared" si="16"/>
        <v>0</v>
      </c>
      <c r="M123" s="28">
        <f t="shared" si="17"/>
        <v>0</v>
      </c>
      <c r="T123" s="28">
        <v>6</v>
      </c>
      <c r="U123" s="28"/>
      <c r="W123" s="30">
        <v>0</v>
      </c>
    </row>
    <row r="124" spans="1:28" s="30" customFormat="1" ht="18.75" x14ac:dyDescent="0.25">
      <c r="A124" s="61" t="s">
        <v>113</v>
      </c>
      <c r="B124" s="160">
        <v>60</v>
      </c>
      <c r="C124" s="161"/>
      <c r="D124" s="38">
        <v>0</v>
      </c>
      <c r="E124" s="38">
        <v>0</v>
      </c>
      <c r="F124" s="38">
        <v>1.2</v>
      </c>
      <c r="G124" s="38">
        <v>4.8</v>
      </c>
      <c r="H124" s="44">
        <v>149</v>
      </c>
      <c r="J124" s="28"/>
      <c r="K124" s="28"/>
      <c r="L124" s="28"/>
      <c r="M124" s="28"/>
      <c r="T124" s="28"/>
      <c r="U124" s="28"/>
      <c r="W124" s="30">
        <v>0</v>
      </c>
      <c r="X124" s="30" t="s">
        <v>98</v>
      </c>
      <c r="Y124" s="28">
        <f>D124*4</f>
        <v>0</v>
      </c>
      <c r="Z124" s="28">
        <f>E124*9</f>
        <v>0</v>
      </c>
      <c r="AA124" s="28">
        <f>F124*4</f>
        <v>4.8</v>
      </c>
      <c r="AB124" s="28">
        <f>SUBTOTAL(9,Y124:AA124)</f>
        <v>4.8</v>
      </c>
    </row>
    <row r="125" spans="1:28" ht="37.5" x14ac:dyDescent="0.3">
      <c r="A125" s="18" t="s">
        <v>111</v>
      </c>
      <c r="B125" s="87">
        <v>200</v>
      </c>
      <c r="C125" s="88"/>
      <c r="D125" s="15">
        <v>0.67199999999999993</v>
      </c>
      <c r="E125" s="15">
        <v>7.2719999999999994</v>
      </c>
      <c r="F125" s="15">
        <v>27.495999999999999</v>
      </c>
      <c r="G125" s="15">
        <v>178.10399999999998</v>
      </c>
      <c r="H125" s="19">
        <v>88</v>
      </c>
      <c r="J125" s="28">
        <f t="shared" si="14"/>
        <v>2.6879999999999997</v>
      </c>
      <c r="K125" s="28">
        <f t="shared" si="15"/>
        <v>65.447999999999993</v>
      </c>
      <c r="L125" s="28">
        <f t="shared" si="16"/>
        <v>109.98399999999999</v>
      </c>
      <c r="M125" s="28">
        <f t="shared" si="17"/>
        <v>178.12</v>
      </c>
      <c r="T125" s="28">
        <v>6</v>
      </c>
      <c r="W125" s="28">
        <v>0</v>
      </c>
    </row>
    <row r="126" spans="1:28" ht="18.75" x14ac:dyDescent="0.3">
      <c r="A126" s="43" t="s">
        <v>112</v>
      </c>
      <c r="B126" s="106">
        <v>200</v>
      </c>
      <c r="C126" s="107"/>
      <c r="D126" s="7">
        <v>24.4</v>
      </c>
      <c r="E126" s="7">
        <v>10.7</v>
      </c>
      <c r="F126" s="7">
        <v>45.3</v>
      </c>
      <c r="G126" s="7">
        <v>374.9</v>
      </c>
      <c r="H126" s="19">
        <v>392</v>
      </c>
      <c r="J126" s="28">
        <f t="shared" si="14"/>
        <v>97.6</v>
      </c>
      <c r="K126" s="28">
        <f t="shared" si="15"/>
        <v>96.3</v>
      </c>
      <c r="L126" s="28">
        <f t="shared" si="16"/>
        <v>181.2</v>
      </c>
      <c r="M126" s="28">
        <f t="shared" si="17"/>
        <v>375.09999999999997</v>
      </c>
      <c r="T126" s="28">
        <v>6</v>
      </c>
      <c r="W126" s="28">
        <v>0</v>
      </c>
    </row>
    <row r="127" spans="1:28" ht="18.75" x14ac:dyDescent="0.3">
      <c r="A127" s="12" t="s">
        <v>25</v>
      </c>
      <c r="B127" s="89">
        <v>200</v>
      </c>
      <c r="C127" s="90"/>
      <c r="D127" s="13">
        <v>0.17</v>
      </c>
      <c r="E127" s="13">
        <v>0.04</v>
      </c>
      <c r="F127" s="7">
        <v>24.1</v>
      </c>
      <c r="G127" s="7">
        <f>93.5+5</f>
        <v>98.5</v>
      </c>
      <c r="H127" s="19">
        <v>491</v>
      </c>
      <c r="J127" s="28">
        <f t="shared" si="14"/>
        <v>0.68</v>
      </c>
      <c r="K127" s="28">
        <f t="shared" si="15"/>
        <v>0.36</v>
      </c>
      <c r="L127" s="28">
        <f t="shared" si="16"/>
        <v>96.4</v>
      </c>
      <c r="M127" s="28">
        <f t="shared" si="17"/>
        <v>97.440000000000012</v>
      </c>
      <c r="T127" s="28">
        <v>6</v>
      </c>
      <c r="W127" s="28">
        <v>0</v>
      </c>
    </row>
    <row r="128" spans="1:28" s="30" customFormat="1" ht="18.75" x14ac:dyDescent="0.3">
      <c r="A128" s="42" t="s">
        <v>14</v>
      </c>
      <c r="B128" s="98">
        <v>30</v>
      </c>
      <c r="C128" s="99"/>
      <c r="D128" s="7">
        <v>1.5</v>
      </c>
      <c r="E128" s="7">
        <v>0.3</v>
      </c>
      <c r="F128" s="7">
        <v>13.800000000000002</v>
      </c>
      <c r="G128" s="7">
        <v>63.521999999999998</v>
      </c>
      <c r="H128" s="19">
        <v>574</v>
      </c>
      <c r="J128" s="28">
        <f t="shared" si="14"/>
        <v>6</v>
      </c>
      <c r="K128" s="28">
        <f t="shared" si="15"/>
        <v>2.6999999999999997</v>
      </c>
      <c r="L128" s="28">
        <f t="shared" si="16"/>
        <v>55.20000000000001</v>
      </c>
      <c r="M128" s="28">
        <f t="shared" si="17"/>
        <v>63.900000000000006</v>
      </c>
      <c r="T128" s="28">
        <v>6</v>
      </c>
      <c r="U128" s="28"/>
      <c r="W128" s="30">
        <v>0</v>
      </c>
    </row>
    <row r="129" spans="1:28" s="30" customFormat="1" ht="18.75" x14ac:dyDescent="0.3">
      <c r="A129" s="42" t="s">
        <v>15</v>
      </c>
      <c r="B129" s="98">
        <v>30</v>
      </c>
      <c r="C129" s="99"/>
      <c r="D129" s="7">
        <v>2.25</v>
      </c>
      <c r="E129" s="7">
        <v>0.22200000000000003</v>
      </c>
      <c r="F129" s="7">
        <v>14.549999999999999</v>
      </c>
      <c r="G129" s="7">
        <v>69.3</v>
      </c>
      <c r="H129" s="19">
        <v>573</v>
      </c>
      <c r="J129" s="28">
        <f t="shared" si="14"/>
        <v>9</v>
      </c>
      <c r="K129" s="28">
        <f t="shared" si="15"/>
        <v>1.9980000000000002</v>
      </c>
      <c r="L129" s="28">
        <f t="shared" si="16"/>
        <v>58.199999999999996</v>
      </c>
      <c r="M129" s="28">
        <f t="shared" si="17"/>
        <v>69.197999999999993</v>
      </c>
      <c r="T129" s="28">
        <v>6</v>
      </c>
      <c r="U129" s="28"/>
      <c r="W129" s="30">
        <v>0</v>
      </c>
    </row>
    <row r="130" spans="1:28" s="30" customFormat="1" x14ac:dyDescent="0.25">
      <c r="A130" s="9" t="s">
        <v>16</v>
      </c>
      <c r="B130" s="100">
        <f>SUM(B124:C129)</f>
        <v>720</v>
      </c>
      <c r="C130" s="101"/>
      <c r="D130" s="4">
        <f>SUM(D124:D129)</f>
        <v>28.992000000000001</v>
      </c>
      <c r="E130" s="4">
        <f>SUM(E124:E129)</f>
        <v>18.533999999999999</v>
      </c>
      <c r="F130" s="4">
        <f>SUM(F124:F129)</f>
        <v>126.446</v>
      </c>
      <c r="G130" s="4">
        <f>SUM(G124:G129)</f>
        <v>789.12599999999998</v>
      </c>
      <c r="H130" s="24"/>
      <c r="J130" s="28">
        <f t="shared" si="14"/>
        <v>115.968</v>
      </c>
      <c r="K130" s="28">
        <f t="shared" si="15"/>
        <v>166.80599999999998</v>
      </c>
      <c r="L130" s="28">
        <f t="shared" si="16"/>
        <v>505.78399999999999</v>
      </c>
      <c r="M130" s="28">
        <f t="shared" si="17"/>
        <v>788.55799999999999</v>
      </c>
      <c r="N130" s="33">
        <f>2350/100*30</f>
        <v>705</v>
      </c>
      <c r="T130" s="28">
        <v>6</v>
      </c>
      <c r="U130" s="33">
        <v>816</v>
      </c>
      <c r="V130" s="30">
        <v>775.2</v>
      </c>
      <c r="W130" s="30">
        <v>856.8</v>
      </c>
    </row>
    <row r="131" spans="1:28" s="30" customFormat="1" ht="18.75" x14ac:dyDescent="0.25">
      <c r="A131" s="93" t="s">
        <v>116</v>
      </c>
      <c r="B131" s="94"/>
      <c r="C131" s="95"/>
      <c r="D131" s="4"/>
      <c r="E131" s="4"/>
      <c r="F131" s="4"/>
      <c r="G131" s="4"/>
      <c r="H131" s="76"/>
      <c r="J131" s="28"/>
      <c r="K131" s="28"/>
      <c r="L131" s="28"/>
      <c r="M131" s="28"/>
      <c r="N131" s="33"/>
      <c r="T131" s="28"/>
      <c r="U131" s="33"/>
    </row>
    <row r="132" spans="1:28" s="30" customFormat="1" ht="18.75" x14ac:dyDescent="0.3">
      <c r="A132" s="77" t="s">
        <v>126</v>
      </c>
      <c r="B132" s="138">
        <v>200</v>
      </c>
      <c r="C132" s="139"/>
      <c r="D132" s="78">
        <v>5.8</v>
      </c>
      <c r="E132" s="78">
        <v>5</v>
      </c>
      <c r="F132" s="78">
        <v>22</v>
      </c>
      <c r="G132" s="78">
        <v>156</v>
      </c>
      <c r="H132" s="79">
        <v>386</v>
      </c>
      <c r="J132" s="28"/>
      <c r="K132" s="28"/>
      <c r="L132" s="28"/>
      <c r="M132" s="28"/>
      <c r="N132" s="33"/>
      <c r="T132" s="28"/>
      <c r="U132" s="33"/>
    </row>
    <row r="133" spans="1:28" s="30" customFormat="1" ht="18.75" x14ac:dyDescent="0.3">
      <c r="A133" s="54" t="s">
        <v>127</v>
      </c>
      <c r="B133" s="140">
        <v>100</v>
      </c>
      <c r="C133" s="141"/>
      <c r="D133" s="79">
        <v>4.05</v>
      </c>
      <c r="E133" s="79">
        <v>3.96</v>
      </c>
      <c r="F133" s="79">
        <v>47.92</v>
      </c>
      <c r="G133" s="79">
        <v>243.57</v>
      </c>
      <c r="H133" s="19">
        <v>422</v>
      </c>
      <c r="J133" s="28"/>
      <c r="K133" s="28"/>
      <c r="L133" s="28"/>
      <c r="M133" s="28"/>
      <c r="N133" s="33"/>
      <c r="T133" s="28"/>
      <c r="U133" s="33"/>
    </row>
    <row r="134" spans="1:28" s="30" customFormat="1" x14ac:dyDescent="0.25">
      <c r="A134" s="9" t="s">
        <v>118</v>
      </c>
      <c r="B134" s="100">
        <f>SUM(B132:C133)</f>
        <v>300</v>
      </c>
      <c r="C134" s="101"/>
      <c r="D134" s="4">
        <f>SUM(D132:D133)</f>
        <v>9.85</v>
      </c>
      <c r="E134" s="4">
        <f t="shared" ref="E134:G134" si="21">SUM(E132:E133)</f>
        <v>8.9600000000000009</v>
      </c>
      <c r="F134" s="4">
        <f t="shared" si="21"/>
        <v>69.92</v>
      </c>
      <c r="G134" s="4">
        <f t="shared" si="21"/>
        <v>399.57</v>
      </c>
      <c r="H134" s="8"/>
      <c r="J134" s="28"/>
      <c r="K134" s="28"/>
      <c r="L134" s="28"/>
      <c r="M134" s="28"/>
      <c r="N134" s="33"/>
      <c r="T134" s="28"/>
      <c r="U134" s="33"/>
    </row>
    <row r="135" spans="1:28" x14ac:dyDescent="0.25">
      <c r="A135" s="32" t="s">
        <v>17</v>
      </c>
      <c r="B135" s="136"/>
      <c r="C135" s="137"/>
      <c r="D135" s="4">
        <f>D122+D130+D134</f>
        <v>58.280000000000008</v>
      </c>
      <c r="E135" s="4">
        <f>E122+E130+E134</f>
        <v>50.433</v>
      </c>
      <c r="F135" s="4">
        <f>F122+F130+F134</f>
        <v>243.89800000000002</v>
      </c>
      <c r="G135" s="4">
        <f>G122+G130+G134</f>
        <v>1660.6659999999999</v>
      </c>
      <c r="H135" s="8"/>
      <c r="J135" s="28">
        <f t="shared" si="14"/>
        <v>233.12000000000003</v>
      </c>
      <c r="K135" s="28">
        <f t="shared" si="15"/>
        <v>453.89699999999999</v>
      </c>
      <c r="L135" s="28">
        <f t="shared" si="16"/>
        <v>975.5920000000001</v>
      </c>
      <c r="M135" s="28">
        <f t="shared" si="17"/>
        <v>1662.6090000000002</v>
      </c>
      <c r="N135" s="33">
        <f>2350/100*50</f>
        <v>1175</v>
      </c>
      <c r="T135" s="28">
        <v>6</v>
      </c>
      <c r="U135" s="33">
        <f>2720/100*50</f>
        <v>1360</v>
      </c>
      <c r="W135" s="28">
        <v>1292</v>
      </c>
    </row>
    <row r="136" spans="1:28" ht="18.75" x14ac:dyDescent="0.25">
      <c r="A136" s="93" t="s">
        <v>39</v>
      </c>
      <c r="B136" s="94"/>
      <c r="C136" s="94"/>
      <c r="D136" s="94"/>
      <c r="E136" s="94"/>
      <c r="F136" s="94"/>
      <c r="G136" s="94"/>
      <c r="H136" s="95"/>
      <c r="J136" s="28">
        <f t="shared" si="14"/>
        <v>0</v>
      </c>
      <c r="K136" s="28">
        <f t="shared" si="15"/>
        <v>0</v>
      </c>
      <c r="L136" s="28">
        <f t="shared" si="16"/>
        <v>0</v>
      </c>
      <c r="M136" s="28">
        <f t="shared" si="17"/>
        <v>0</v>
      </c>
    </row>
    <row r="137" spans="1:28" ht="18.75" x14ac:dyDescent="0.25">
      <c r="A137" s="93" t="s">
        <v>34</v>
      </c>
      <c r="B137" s="94"/>
      <c r="C137" s="95"/>
      <c r="D137" s="4"/>
      <c r="E137" s="4"/>
      <c r="F137" s="4"/>
      <c r="G137" s="4"/>
      <c r="H137" s="65"/>
      <c r="J137" s="28">
        <f t="shared" si="14"/>
        <v>0</v>
      </c>
      <c r="K137" s="28">
        <f t="shared" si="15"/>
        <v>0</v>
      </c>
      <c r="L137" s="28">
        <f t="shared" si="16"/>
        <v>0</v>
      </c>
      <c r="M137" s="28">
        <f t="shared" si="17"/>
        <v>0</v>
      </c>
    </row>
    <row r="138" spans="1:28" ht="18.75" x14ac:dyDescent="0.25">
      <c r="A138" s="52" t="s">
        <v>103</v>
      </c>
      <c r="B138" s="89">
        <v>200</v>
      </c>
      <c r="C138" s="90"/>
      <c r="D138" s="17">
        <v>13.32</v>
      </c>
      <c r="E138" s="17">
        <v>13.8</v>
      </c>
      <c r="F138" s="17">
        <v>45.6</v>
      </c>
      <c r="G138" s="17">
        <v>359.88</v>
      </c>
      <c r="H138" s="41">
        <v>219</v>
      </c>
      <c r="J138" s="28">
        <f t="shared" si="14"/>
        <v>53.28</v>
      </c>
      <c r="K138" s="28">
        <f t="shared" si="15"/>
        <v>124.2</v>
      </c>
      <c r="L138" s="28">
        <f t="shared" si="16"/>
        <v>182.4</v>
      </c>
      <c r="M138" s="28">
        <f t="shared" si="17"/>
        <v>359.88</v>
      </c>
      <c r="T138" s="28">
        <v>7</v>
      </c>
    </row>
    <row r="139" spans="1:28" ht="18.75" x14ac:dyDescent="0.3">
      <c r="A139" s="42" t="s">
        <v>82</v>
      </c>
      <c r="B139" s="98">
        <v>100</v>
      </c>
      <c r="C139" s="99"/>
      <c r="D139" s="7">
        <f>0.9/100*150</f>
        <v>1.35</v>
      </c>
      <c r="E139" s="7">
        <f>0.23/100*150</f>
        <v>0.34499999999999997</v>
      </c>
      <c r="F139" s="7">
        <f>11.8/100*150-1.75</f>
        <v>15.950000000000003</v>
      </c>
      <c r="G139" s="7">
        <v>72.3</v>
      </c>
      <c r="H139" s="19" t="s">
        <v>57</v>
      </c>
      <c r="J139" s="28">
        <f t="shared" si="14"/>
        <v>5.4</v>
      </c>
      <c r="K139" s="28">
        <f t="shared" si="15"/>
        <v>3.1049999999999995</v>
      </c>
      <c r="L139" s="28">
        <f t="shared" si="16"/>
        <v>63.800000000000011</v>
      </c>
      <c r="M139" s="28">
        <f t="shared" si="17"/>
        <v>72.305000000000007</v>
      </c>
      <c r="T139" s="28">
        <v>7</v>
      </c>
    </row>
    <row r="140" spans="1:28" ht="18.75" x14ac:dyDescent="0.3">
      <c r="A140" s="42" t="s">
        <v>93</v>
      </c>
      <c r="B140" s="98">
        <v>30</v>
      </c>
      <c r="C140" s="99"/>
      <c r="D140" s="7">
        <f>5.5/100*30</f>
        <v>1.65</v>
      </c>
      <c r="E140" s="7">
        <f>6.5/100*30</f>
        <v>1.9500000000000002</v>
      </c>
      <c r="F140" s="7">
        <f>34.9/100*30</f>
        <v>10.469999999999999</v>
      </c>
      <c r="G140" s="7">
        <f>210.9/100*30</f>
        <v>63.269999999999996</v>
      </c>
      <c r="H140" s="19" t="s">
        <v>8</v>
      </c>
    </row>
    <row r="141" spans="1:28" ht="18.75" x14ac:dyDescent="0.3">
      <c r="A141" s="16" t="s">
        <v>18</v>
      </c>
      <c r="B141" s="98">
        <v>200</v>
      </c>
      <c r="C141" s="99"/>
      <c r="D141" s="7">
        <v>0.26</v>
      </c>
      <c r="E141" s="7">
        <v>0.05</v>
      </c>
      <c r="F141" s="7">
        <v>12.26</v>
      </c>
      <c r="G141" s="7">
        <v>49.72</v>
      </c>
      <c r="H141" s="19">
        <v>377</v>
      </c>
      <c r="J141" s="28">
        <f t="shared" si="14"/>
        <v>1.04</v>
      </c>
      <c r="K141" s="28">
        <f t="shared" si="15"/>
        <v>0.45</v>
      </c>
      <c r="L141" s="28">
        <f t="shared" si="16"/>
        <v>49.04</v>
      </c>
      <c r="M141" s="28">
        <f t="shared" si="17"/>
        <v>50.53</v>
      </c>
      <c r="T141" s="28">
        <v>7</v>
      </c>
    </row>
    <row r="142" spans="1:28" x14ac:dyDescent="0.25">
      <c r="A142" s="9" t="s">
        <v>10</v>
      </c>
      <c r="B142" s="100">
        <f>SUM(B138:C141)</f>
        <v>530</v>
      </c>
      <c r="C142" s="101"/>
      <c r="D142" s="4">
        <f>SUM(D138:D141)</f>
        <v>16.580000000000002</v>
      </c>
      <c r="E142" s="4">
        <f>SUM(E138:E141)</f>
        <v>16.145000000000003</v>
      </c>
      <c r="F142" s="4">
        <f>SUM(F138:F141)</f>
        <v>84.280000000000015</v>
      </c>
      <c r="G142" s="4">
        <f>SUM(G138:G141)</f>
        <v>545.16999999999996</v>
      </c>
      <c r="H142" s="24"/>
      <c r="J142" s="28">
        <f t="shared" si="14"/>
        <v>66.320000000000007</v>
      </c>
      <c r="K142" s="28">
        <f t="shared" si="15"/>
        <v>145.30500000000004</v>
      </c>
      <c r="L142" s="28">
        <f t="shared" si="16"/>
        <v>337.12000000000006</v>
      </c>
      <c r="M142" s="28">
        <f t="shared" si="17"/>
        <v>548.74500000000012</v>
      </c>
      <c r="N142" s="33">
        <f>2350/100*20</f>
        <v>470</v>
      </c>
      <c r="O142" s="28">
        <f>N142/100*5</f>
        <v>23.5</v>
      </c>
      <c r="P142" s="28">
        <f>N142+O142</f>
        <v>493.5</v>
      </c>
      <c r="T142" s="28">
        <v>7</v>
      </c>
      <c r="U142" s="33">
        <v>544</v>
      </c>
      <c r="V142" s="28">
        <v>516.79999999999995</v>
      </c>
      <c r="W142" s="28">
        <v>571.20000000000005</v>
      </c>
    </row>
    <row r="143" spans="1:28" ht="18.75" x14ac:dyDescent="0.25">
      <c r="A143" s="93" t="s">
        <v>32</v>
      </c>
      <c r="B143" s="94"/>
      <c r="C143" s="95"/>
      <c r="D143" s="4"/>
      <c r="E143" s="4"/>
      <c r="F143" s="4"/>
      <c r="G143" s="4"/>
      <c r="H143" s="65"/>
      <c r="J143" s="28">
        <f t="shared" si="14"/>
        <v>0</v>
      </c>
      <c r="K143" s="28">
        <f t="shared" si="15"/>
        <v>0</v>
      </c>
      <c r="L143" s="28">
        <f t="shared" si="16"/>
        <v>0</v>
      </c>
      <c r="M143" s="28">
        <f t="shared" si="17"/>
        <v>0</v>
      </c>
      <c r="N143" s="30"/>
      <c r="T143" s="28">
        <v>7</v>
      </c>
      <c r="W143" s="28">
        <v>0</v>
      </c>
    </row>
    <row r="144" spans="1:28" ht="18.75" x14ac:dyDescent="0.25">
      <c r="A144" s="61" t="s">
        <v>114</v>
      </c>
      <c r="B144" s="144">
        <v>60</v>
      </c>
      <c r="C144" s="144"/>
      <c r="D144" s="17">
        <v>0</v>
      </c>
      <c r="E144" s="17">
        <v>0</v>
      </c>
      <c r="F144" s="17">
        <v>2.34</v>
      </c>
      <c r="G144" s="17">
        <v>9.6</v>
      </c>
      <c r="H144" s="44">
        <v>149</v>
      </c>
      <c r="N144" s="30"/>
      <c r="W144" s="28">
        <v>0</v>
      </c>
      <c r="X144" s="28" t="s">
        <v>98</v>
      </c>
      <c r="Y144" s="28">
        <f>D144*4</f>
        <v>0</v>
      </c>
      <c r="Z144" s="28">
        <f>E144*9</f>
        <v>0</v>
      </c>
      <c r="AA144" s="28">
        <f>F144*4</f>
        <v>9.36</v>
      </c>
      <c r="AB144" s="28">
        <f>SUBTOTAL(9,Y144:AA144)</f>
        <v>9.36</v>
      </c>
    </row>
    <row r="145" spans="1:23" ht="18.75" x14ac:dyDescent="0.25">
      <c r="A145" s="18" t="s">
        <v>47</v>
      </c>
      <c r="B145" s="147">
        <v>200</v>
      </c>
      <c r="C145" s="148"/>
      <c r="D145" s="20">
        <v>5</v>
      </c>
      <c r="E145" s="20">
        <v>7.6700000000000008</v>
      </c>
      <c r="F145" s="20">
        <v>26.69</v>
      </c>
      <c r="G145" s="20">
        <v>195.79</v>
      </c>
      <c r="H145" s="41">
        <v>112</v>
      </c>
      <c r="J145" s="28">
        <f t="shared" si="14"/>
        <v>20</v>
      </c>
      <c r="K145" s="28">
        <f t="shared" si="15"/>
        <v>69.03</v>
      </c>
      <c r="L145" s="28">
        <f t="shared" si="16"/>
        <v>106.76</v>
      </c>
      <c r="M145" s="28">
        <f t="shared" si="17"/>
        <v>195.79000000000002</v>
      </c>
      <c r="T145" s="28">
        <v>7</v>
      </c>
      <c r="W145" s="28">
        <v>0</v>
      </c>
    </row>
    <row r="146" spans="1:23" ht="18.75" x14ac:dyDescent="0.3">
      <c r="A146" s="5" t="s">
        <v>84</v>
      </c>
      <c r="B146" s="89">
        <v>220</v>
      </c>
      <c r="C146" s="90"/>
      <c r="D146" s="13">
        <v>6.9</v>
      </c>
      <c r="E146" s="13">
        <v>14.1</v>
      </c>
      <c r="F146" s="13">
        <v>17.899999999999999</v>
      </c>
      <c r="G146" s="13">
        <v>226.3</v>
      </c>
      <c r="H146" s="19">
        <v>259</v>
      </c>
      <c r="J146" s="28">
        <f t="shared" si="14"/>
        <v>27.6</v>
      </c>
      <c r="K146" s="28">
        <f t="shared" si="15"/>
        <v>126.89999999999999</v>
      </c>
      <c r="L146" s="28">
        <f t="shared" si="16"/>
        <v>71.599999999999994</v>
      </c>
      <c r="M146" s="28">
        <f t="shared" si="17"/>
        <v>226.1</v>
      </c>
      <c r="T146" s="28">
        <v>7</v>
      </c>
      <c r="W146" s="28">
        <v>0</v>
      </c>
    </row>
    <row r="147" spans="1:23" ht="18.75" x14ac:dyDescent="0.3">
      <c r="A147" s="12" t="s">
        <v>13</v>
      </c>
      <c r="B147" s="89">
        <v>200</v>
      </c>
      <c r="C147" s="90"/>
      <c r="D147" s="7">
        <v>0.3</v>
      </c>
      <c r="E147" s="7">
        <v>0.1</v>
      </c>
      <c r="F147" s="7">
        <v>23.666666666666668</v>
      </c>
      <c r="G147" s="7">
        <v>96</v>
      </c>
      <c r="H147" s="19">
        <v>349</v>
      </c>
      <c r="J147" s="28">
        <f t="shared" si="14"/>
        <v>1.2</v>
      </c>
      <c r="K147" s="28">
        <f t="shared" si="15"/>
        <v>0.9</v>
      </c>
      <c r="L147" s="28">
        <f t="shared" si="16"/>
        <v>94.666666666666671</v>
      </c>
      <c r="M147" s="28">
        <f t="shared" si="17"/>
        <v>96.766666666666666</v>
      </c>
      <c r="N147" s="30"/>
      <c r="T147" s="28">
        <v>7</v>
      </c>
      <c r="W147" s="28">
        <v>0</v>
      </c>
    </row>
    <row r="148" spans="1:23" ht="18.75" x14ac:dyDescent="0.3">
      <c r="A148" s="42" t="s">
        <v>14</v>
      </c>
      <c r="B148" s="98">
        <v>20</v>
      </c>
      <c r="C148" s="99"/>
      <c r="D148" s="7">
        <v>1</v>
      </c>
      <c r="E148" s="7">
        <v>0.2</v>
      </c>
      <c r="F148" s="7">
        <v>9.2000000000000011</v>
      </c>
      <c r="G148" s="7">
        <v>42.347999999999999</v>
      </c>
      <c r="H148" s="19">
        <v>574</v>
      </c>
      <c r="J148" s="28">
        <f t="shared" si="14"/>
        <v>4</v>
      </c>
      <c r="K148" s="28">
        <f t="shared" si="15"/>
        <v>1.8</v>
      </c>
      <c r="L148" s="28">
        <f t="shared" si="16"/>
        <v>36.800000000000004</v>
      </c>
      <c r="M148" s="28">
        <f t="shared" si="17"/>
        <v>42.6</v>
      </c>
      <c r="N148" s="30"/>
      <c r="T148" s="28">
        <v>7</v>
      </c>
      <c r="W148" s="28">
        <v>0</v>
      </c>
    </row>
    <row r="149" spans="1:23" ht="18.75" x14ac:dyDescent="0.3">
      <c r="A149" s="42" t="s">
        <v>15</v>
      </c>
      <c r="B149" s="98">
        <v>30</v>
      </c>
      <c r="C149" s="99"/>
      <c r="D149" s="7">
        <v>2.25</v>
      </c>
      <c r="E149" s="7">
        <v>0.22200000000000003</v>
      </c>
      <c r="F149" s="7">
        <v>14.549999999999999</v>
      </c>
      <c r="G149" s="7">
        <v>69.3</v>
      </c>
      <c r="H149" s="19">
        <v>573</v>
      </c>
      <c r="J149" s="28">
        <f t="shared" si="14"/>
        <v>9</v>
      </c>
      <c r="K149" s="28">
        <f t="shared" si="15"/>
        <v>1.9980000000000002</v>
      </c>
      <c r="L149" s="28">
        <f t="shared" si="16"/>
        <v>58.199999999999996</v>
      </c>
      <c r="M149" s="28">
        <f t="shared" si="17"/>
        <v>69.197999999999993</v>
      </c>
      <c r="N149" s="33">
        <f>2350/100*30</f>
        <v>705</v>
      </c>
      <c r="T149" s="28">
        <v>7</v>
      </c>
      <c r="U149" s="33"/>
    </row>
    <row r="150" spans="1:23" x14ac:dyDescent="0.25">
      <c r="A150" s="9" t="s">
        <v>16</v>
      </c>
      <c r="B150" s="100">
        <f>SUM(B144:C149)</f>
        <v>730</v>
      </c>
      <c r="C150" s="101"/>
      <c r="D150" s="4">
        <f>SUM(D144:D149)</f>
        <v>15.450000000000001</v>
      </c>
      <c r="E150" s="4">
        <f>SUM(E144:E149)</f>
        <v>22.292000000000002</v>
      </c>
      <c r="F150" s="4">
        <f>SUM(F144:F149)</f>
        <v>94.346666666666664</v>
      </c>
      <c r="G150" s="4">
        <f>SUM(G144:G149)</f>
        <v>639.33799999999997</v>
      </c>
      <c r="H150" s="24"/>
      <c r="J150" s="28">
        <f t="shared" si="14"/>
        <v>61.800000000000004</v>
      </c>
      <c r="K150" s="28">
        <f t="shared" si="15"/>
        <v>200.62800000000001</v>
      </c>
      <c r="L150" s="28">
        <f t="shared" si="16"/>
        <v>377.38666666666666</v>
      </c>
      <c r="M150" s="28">
        <f t="shared" si="17"/>
        <v>639.81466666666665</v>
      </c>
      <c r="N150" s="33">
        <f>2350/100*50</f>
        <v>1175</v>
      </c>
      <c r="T150" s="28">
        <v>7</v>
      </c>
      <c r="U150" s="33">
        <v>816</v>
      </c>
      <c r="V150" s="30">
        <v>775.2</v>
      </c>
      <c r="W150" s="30">
        <v>856.8</v>
      </c>
    </row>
    <row r="151" spans="1:23" ht="18.75" x14ac:dyDescent="0.25">
      <c r="A151" s="93" t="s">
        <v>116</v>
      </c>
      <c r="B151" s="94"/>
      <c r="C151" s="95"/>
      <c r="D151" s="4"/>
      <c r="E151" s="4"/>
      <c r="F151" s="4"/>
      <c r="G151" s="4"/>
      <c r="H151" s="76"/>
      <c r="N151" s="33"/>
      <c r="U151" s="33"/>
      <c r="V151" s="30"/>
      <c r="W151" s="30"/>
    </row>
    <row r="152" spans="1:23" ht="18.75" x14ac:dyDescent="0.3">
      <c r="A152" s="80" t="s">
        <v>121</v>
      </c>
      <c r="B152" s="138">
        <v>200</v>
      </c>
      <c r="C152" s="139"/>
      <c r="D152" s="13">
        <v>0.27</v>
      </c>
      <c r="E152" s="13">
        <v>0.1</v>
      </c>
      <c r="F152" s="7">
        <v>26.55</v>
      </c>
      <c r="G152" s="7">
        <v>108.2</v>
      </c>
      <c r="H152" s="19">
        <v>484</v>
      </c>
      <c r="N152" s="33"/>
      <c r="U152" s="33"/>
      <c r="V152" s="30"/>
      <c r="W152" s="30"/>
    </row>
    <row r="153" spans="1:23" ht="18.75" x14ac:dyDescent="0.25">
      <c r="A153" s="77" t="s">
        <v>117</v>
      </c>
      <c r="B153" s="140">
        <v>100</v>
      </c>
      <c r="C153" s="141"/>
      <c r="D153" s="8">
        <v>5.81</v>
      </c>
      <c r="E153" s="8">
        <v>8.1</v>
      </c>
      <c r="F153" s="8">
        <v>74.62</v>
      </c>
      <c r="G153" s="78">
        <v>394.64</v>
      </c>
      <c r="H153" s="75">
        <v>87</v>
      </c>
      <c r="N153" s="33"/>
      <c r="U153" s="33"/>
      <c r="V153" s="30"/>
      <c r="W153" s="30"/>
    </row>
    <row r="154" spans="1:23" x14ac:dyDescent="0.25">
      <c r="A154" s="9" t="s">
        <v>118</v>
      </c>
      <c r="B154" s="100">
        <f>SUM(B152:C153)</f>
        <v>300</v>
      </c>
      <c r="C154" s="101"/>
      <c r="D154" s="4">
        <f>SUM(D152:D153)</f>
        <v>6.08</v>
      </c>
      <c r="E154" s="4">
        <f t="shared" ref="E154:G154" si="22">SUM(E152:E153)</f>
        <v>8.1999999999999993</v>
      </c>
      <c r="F154" s="4">
        <f t="shared" si="22"/>
        <v>101.17</v>
      </c>
      <c r="G154" s="4">
        <f t="shared" si="22"/>
        <v>502.84</v>
      </c>
      <c r="H154" s="8"/>
      <c r="N154" s="33"/>
      <c r="U154" s="33"/>
      <c r="V154" s="30"/>
      <c r="W154" s="30"/>
    </row>
    <row r="155" spans="1:23" x14ac:dyDescent="0.25">
      <c r="A155" s="32" t="s">
        <v>17</v>
      </c>
      <c r="B155" s="136"/>
      <c r="C155" s="137"/>
      <c r="D155" s="4">
        <f>D142+D150+D154</f>
        <v>38.11</v>
      </c>
      <c r="E155" s="4">
        <f>E142+E150+E154</f>
        <v>46.637</v>
      </c>
      <c r="F155" s="4">
        <f>F142+F150+F154</f>
        <v>279.79666666666668</v>
      </c>
      <c r="G155" s="4">
        <f>G142+G150+G154</f>
        <v>1687.3479999999997</v>
      </c>
      <c r="H155" s="8"/>
      <c r="J155" s="28">
        <f t="shared" si="14"/>
        <v>152.44</v>
      </c>
      <c r="K155" s="28">
        <f t="shared" si="15"/>
        <v>419.733</v>
      </c>
      <c r="L155" s="28">
        <f t="shared" si="16"/>
        <v>1119.1866666666667</v>
      </c>
      <c r="M155" s="28">
        <f t="shared" si="17"/>
        <v>1691.3596666666667</v>
      </c>
      <c r="U155" s="33">
        <f>2720/100*50</f>
        <v>1360</v>
      </c>
      <c r="W155" s="28">
        <v>1292</v>
      </c>
    </row>
    <row r="156" spans="1:23" ht="18.75" x14ac:dyDescent="0.25">
      <c r="A156" s="93" t="s">
        <v>40</v>
      </c>
      <c r="B156" s="94"/>
      <c r="C156" s="94"/>
      <c r="D156" s="94"/>
      <c r="E156" s="94"/>
      <c r="F156" s="94"/>
      <c r="G156" s="95"/>
      <c r="H156" s="65"/>
      <c r="J156" s="28">
        <f t="shared" si="14"/>
        <v>0</v>
      </c>
      <c r="K156" s="28">
        <f t="shared" si="15"/>
        <v>0</v>
      </c>
      <c r="L156" s="28">
        <f t="shared" si="16"/>
        <v>0</v>
      </c>
      <c r="M156" s="28">
        <f t="shared" si="17"/>
        <v>0</v>
      </c>
    </row>
    <row r="157" spans="1:23" ht="18.75" x14ac:dyDescent="0.25">
      <c r="A157" s="93" t="s">
        <v>34</v>
      </c>
      <c r="B157" s="94"/>
      <c r="C157" s="95"/>
      <c r="D157" s="4"/>
      <c r="E157" s="4"/>
      <c r="F157" s="4"/>
      <c r="G157" s="4"/>
      <c r="H157" s="65"/>
      <c r="J157" s="28">
        <f t="shared" si="14"/>
        <v>0</v>
      </c>
      <c r="K157" s="28">
        <f t="shared" si="15"/>
        <v>0</v>
      </c>
      <c r="L157" s="28">
        <f t="shared" si="16"/>
        <v>0</v>
      </c>
      <c r="M157" s="28">
        <f t="shared" si="17"/>
        <v>0</v>
      </c>
    </row>
    <row r="158" spans="1:23" ht="18.75" x14ac:dyDescent="0.3">
      <c r="A158" s="5" t="s">
        <v>11</v>
      </c>
      <c r="B158" s="89">
        <v>150</v>
      </c>
      <c r="C158" s="90"/>
      <c r="D158" s="7">
        <v>4.9000000000000004</v>
      </c>
      <c r="E158" s="7">
        <v>10.6</v>
      </c>
      <c r="F158" s="7">
        <v>11.9</v>
      </c>
      <c r="G158" s="7">
        <v>162.6</v>
      </c>
      <c r="H158" s="19">
        <v>171</v>
      </c>
      <c r="J158" s="28">
        <f t="shared" si="14"/>
        <v>19.600000000000001</v>
      </c>
      <c r="K158" s="28">
        <f t="shared" si="15"/>
        <v>95.399999999999991</v>
      </c>
      <c r="L158" s="28">
        <f t="shared" si="16"/>
        <v>47.6</v>
      </c>
      <c r="M158" s="28">
        <f t="shared" si="17"/>
        <v>162.6</v>
      </c>
      <c r="T158" s="28">
        <v>8</v>
      </c>
    </row>
    <row r="159" spans="1:23" ht="18.75" x14ac:dyDescent="0.3">
      <c r="A159" s="42" t="s">
        <v>12</v>
      </c>
      <c r="B159" s="98">
        <v>110</v>
      </c>
      <c r="C159" s="99"/>
      <c r="D159" s="7">
        <v>8.5</v>
      </c>
      <c r="E159" s="7">
        <v>5.5</v>
      </c>
      <c r="F159" s="7">
        <v>9.5</v>
      </c>
      <c r="G159" s="7">
        <v>120.5</v>
      </c>
      <c r="H159" s="19" t="s">
        <v>91</v>
      </c>
      <c r="J159" s="28">
        <f t="shared" si="14"/>
        <v>34</v>
      </c>
      <c r="K159" s="28">
        <f t="shared" si="15"/>
        <v>49.5</v>
      </c>
      <c r="L159" s="28">
        <f t="shared" si="16"/>
        <v>38</v>
      </c>
      <c r="M159" s="28">
        <f t="shared" si="17"/>
        <v>121.5</v>
      </c>
      <c r="T159" s="28">
        <v>8</v>
      </c>
    </row>
    <row r="160" spans="1:23" ht="18.75" x14ac:dyDescent="0.3">
      <c r="A160" s="54" t="s">
        <v>77</v>
      </c>
      <c r="B160" s="98">
        <v>20</v>
      </c>
      <c r="C160" s="99"/>
      <c r="D160" s="7">
        <v>0.96799999999999997</v>
      </c>
      <c r="E160" s="7">
        <v>1.004</v>
      </c>
      <c r="F160" s="7">
        <v>6.4119999999999999</v>
      </c>
      <c r="G160" s="7">
        <v>38.56</v>
      </c>
      <c r="H160" s="19">
        <v>576</v>
      </c>
      <c r="T160" s="28">
        <v>8</v>
      </c>
    </row>
    <row r="161" spans="1:28" ht="18.75" x14ac:dyDescent="0.3">
      <c r="A161" s="42" t="s">
        <v>93</v>
      </c>
      <c r="B161" s="98">
        <v>30</v>
      </c>
      <c r="C161" s="99"/>
      <c r="D161" s="7">
        <f>5.5/100*30</f>
        <v>1.65</v>
      </c>
      <c r="E161" s="7">
        <f>6.5/100*30</f>
        <v>1.9500000000000002</v>
      </c>
      <c r="F161" s="7">
        <f>34.9/100*30</f>
        <v>10.469999999999999</v>
      </c>
      <c r="G161" s="7">
        <f>210.9/100*30</f>
        <v>63.269999999999996</v>
      </c>
      <c r="H161" s="19" t="s">
        <v>8</v>
      </c>
      <c r="T161" s="28">
        <v>8</v>
      </c>
    </row>
    <row r="162" spans="1:28" ht="18.75" x14ac:dyDescent="0.3">
      <c r="A162" s="42" t="s">
        <v>9</v>
      </c>
      <c r="B162" s="98">
        <v>200</v>
      </c>
      <c r="C162" s="99"/>
      <c r="D162" s="7">
        <v>0.17</v>
      </c>
      <c r="E162" s="7">
        <v>0.04</v>
      </c>
      <c r="F162" s="7">
        <v>10.5</v>
      </c>
      <c r="G162" s="7">
        <v>43.04</v>
      </c>
      <c r="H162" s="19">
        <v>376</v>
      </c>
      <c r="J162" s="28">
        <f t="shared" si="14"/>
        <v>0.68</v>
      </c>
      <c r="K162" s="28">
        <f t="shared" si="15"/>
        <v>0.36</v>
      </c>
      <c r="L162" s="28">
        <f t="shared" si="16"/>
        <v>42</v>
      </c>
      <c r="M162" s="28">
        <f t="shared" si="17"/>
        <v>43.04</v>
      </c>
      <c r="T162" s="28">
        <v>8</v>
      </c>
    </row>
    <row r="163" spans="1:28" x14ac:dyDescent="0.25">
      <c r="A163" s="9" t="s">
        <v>10</v>
      </c>
      <c r="B163" s="100">
        <f>SUM(B158:C162)</f>
        <v>510</v>
      </c>
      <c r="C163" s="101"/>
      <c r="D163" s="4">
        <f>SUM(D158:D162)</f>
        <v>16.188000000000002</v>
      </c>
      <c r="E163" s="4">
        <f>SUM(E158:E162)</f>
        <v>19.094000000000001</v>
      </c>
      <c r="F163" s="4">
        <f>SUM(F158:F162)</f>
        <v>48.781999999999996</v>
      </c>
      <c r="G163" s="4">
        <f>SUM(G158:G162)</f>
        <v>427.97</v>
      </c>
      <c r="H163" s="24"/>
      <c r="J163" s="28">
        <f t="shared" si="14"/>
        <v>64.75200000000001</v>
      </c>
      <c r="K163" s="28">
        <f t="shared" si="15"/>
        <v>171.846</v>
      </c>
      <c r="L163" s="28">
        <f t="shared" si="16"/>
        <v>195.12799999999999</v>
      </c>
      <c r="M163" s="28">
        <f t="shared" si="17"/>
        <v>431.726</v>
      </c>
      <c r="N163" s="33">
        <f>2350/100*20</f>
        <v>470</v>
      </c>
      <c r="O163" s="28">
        <f>N163/100*5</f>
        <v>23.5</v>
      </c>
      <c r="P163" s="28">
        <f>N163-O163</f>
        <v>446.5</v>
      </c>
      <c r="T163" s="28">
        <v>8</v>
      </c>
      <c r="U163" s="33">
        <v>544</v>
      </c>
      <c r="V163" s="28">
        <v>516.79999999999995</v>
      </c>
      <c r="W163" s="28">
        <v>571.20000000000005</v>
      </c>
    </row>
    <row r="164" spans="1:28" ht="18.75" x14ac:dyDescent="0.25">
      <c r="A164" s="149" t="s">
        <v>32</v>
      </c>
      <c r="B164" s="150"/>
      <c r="C164" s="150"/>
      <c r="D164" s="37"/>
      <c r="E164" s="37"/>
      <c r="F164" s="37"/>
      <c r="G164" s="37"/>
      <c r="H164" s="67"/>
      <c r="J164" s="28">
        <f t="shared" si="14"/>
        <v>0</v>
      </c>
      <c r="K164" s="28">
        <f t="shared" si="15"/>
        <v>0</v>
      </c>
      <c r="L164" s="28">
        <f t="shared" si="16"/>
        <v>0</v>
      </c>
      <c r="M164" s="28">
        <f t="shared" si="17"/>
        <v>0</v>
      </c>
      <c r="N164" s="30"/>
      <c r="T164" s="28">
        <v>8</v>
      </c>
      <c r="W164" s="28">
        <v>0</v>
      </c>
    </row>
    <row r="165" spans="1:28" ht="18.75" x14ac:dyDescent="0.25">
      <c r="A165" s="66" t="s">
        <v>94</v>
      </c>
      <c r="B165" s="151">
        <v>60</v>
      </c>
      <c r="C165" s="151"/>
      <c r="D165" s="38">
        <v>0.72</v>
      </c>
      <c r="E165" s="38">
        <v>3.7199999999999998</v>
      </c>
      <c r="F165" s="38">
        <v>6.7</v>
      </c>
      <c r="G165" s="38">
        <v>63.179999999999993</v>
      </c>
      <c r="H165" s="44" t="s">
        <v>97</v>
      </c>
      <c r="N165" s="30"/>
      <c r="T165" s="28">
        <v>8</v>
      </c>
      <c r="W165" s="28">
        <v>0</v>
      </c>
      <c r="X165" s="28" t="s">
        <v>98</v>
      </c>
      <c r="Y165" s="28">
        <f>D165*4</f>
        <v>2.88</v>
      </c>
      <c r="Z165" s="28">
        <f>E165*9</f>
        <v>33.479999999999997</v>
      </c>
      <c r="AA165" s="28">
        <f>F165*4</f>
        <v>26.8</v>
      </c>
      <c r="AB165" s="28">
        <f>SUBTOTAL(9,Y165:AA165)</f>
        <v>63.16</v>
      </c>
    </row>
    <row r="166" spans="1:28" ht="18.75" x14ac:dyDescent="0.3">
      <c r="A166" s="18" t="s">
        <v>21</v>
      </c>
      <c r="B166" s="87">
        <v>200</v>
      </c>
      <c r="C166" s="88"/>
      <c r="D166" s="15">
        <v>8.1</v>
      </c>
      <c r="E166" s="15">
        <v>6.08</v>
      </c>
      <c r="F166" s="15">
        <v>7.88</v>
      </c>
      <c r="G166" s="15">
        <v>118.64000000000001</v>
      </c>
      <c r="H166" s="19">
        <v>102</v>
      </c>
      <c r="J166" s="28">
        <f t="shared" si="14"/>
        <v>32.4</v>
      </c>
      <c r="K166" s="28">
        <f t="shared" si="15"/>
        <v>54.72</v>
      </c>
      <c r="L166" s="28">
        <f t="shared" si="16"/>
        <v>31.52</v>
      </c>
      <c r="M166" s="28">
        <f t="shared" si="17"/>
        <v>118.64</v>
      </c>
      <c r="T166" s="28">
        <v>8</v>
      </c>
      <c r="W166" s="28">
        <v>0</v>
      </c>
    </row>
    <row r="167" spans="1:28" ht="18.75" x14ac:dyDescent="0.3">
      <c r="A167" s="43" t="s">
        <v>30</v>
      </c>
      <c r="B167" s="89">
        <v>150</v>
      </c>
      <c r="C167" s="90"/>
      <c r="D167" s="7">
        <v>6.2999999999999989</v>
      </c>
      <c r="E167" s="7">
        <v>7.2</v>
      </c>
      <c r="F167" s="7">
        <v>15.6</v>
      </c>
      <c r="G167" s="7">
        <v>152.4</v>
      </c>
      <c r="H167" s="19">
        <v>202</v>
      </c>
      <c r="J167" s="28">
        <f t="shared" si="14"/>
        <v>25.199999999999996</v>
      </c>
      <c r="K167" s="28">
        <f t="shared" si="15"/>
        <v>64.8</v>
      </c>
      <c r="L167" s="28">
        <f t="shared" si="16"/>
        <v>62.4</v>
      </c>
      <c r="M167" s="28">
        <f t="shared" si="17"/>
        <v>152.4</v>
      </c>
      <c r="T167" s="28">
        <v>8</v>
      </c>
      <c r="W167" s="28">
        <v>0</v>
      </c>
    </row>
    <row r="168" spans="1:28" ht="18.75" x14ac:dyDescent="0.3">
      <c r="A168" s="16" t="s">
        <v>76</v>
      </c>
      <c r="B168" s="96">
        <v>100</v>
      </c>
      <c r="C168" s="97"/>
      <c r="D168" s="35">
        <v>3.27</v>
      </c>
      <c r="E168" s="35">
        <v>3.67</v>
      </c>
      <c r="F168" s="35">
        <v>14.91</v>
      </c>
      <c r="G168" s="35">
        <v>106.08</v>
      </c>
      <c r="H168" s="19" t="s">
        <v>90</v>
      </c>
      <c r="J168" s="28">
        <f t="shared" si="14"/>
        <v>13.08</v>
      </c>
      <c r="K168" s="28">
        <f t="shared" si="15"/>
        <v>33.03</v>
      </c>
      <c r="L168" s="28">
        <f t="shared" si="16"/>
        <v>59.64</v>
      </c>
      <c r="M168" s="28">
        <f t="shared" si="17"/>
        <v>105.75</v>
      </c>
      <c r="T168" s="28">
        <v>8</v>
      </c>
      <c r="W168" s="28">
        <v>0</v>
      </c>
    </row>
    <row r="169" spans="1:28" ht="18.75" x14ac:dyDescent="0.3">
      <c r="A169" s="42" t="s">
        <v>20</v>
      </c>
      <c r="B169" s="98">
        <v>200</v>
      </c>
      <c r="C169" s="99"/>
      <c r="D169" s="7">
        <v>0.2</v>
      </c>
      <c r="E169" s="7">
        <v>0</v>
      </c>
      <c r="F169" s="7">
        <v>10.4</v>
      </c>
      <c r="G169" s="7">
        <v>41.9</v>
      </c>
      <c r="H169" s="19">
        <v>388</v>
      </c>
      <c r="J169" s="28">
        <f t="shared" si="14"/>
        <v>0.8</v>
      </c>
      <c r="K169" s="28">
        <f t="shared" si="15"/>
        <v>0</v>
      </c>
      <c r="L169" s="28">
        <f t="shared" si="16"/>
        <v>41.6</v>
      </c>
      <c r="M169" s="28">
        <f t="shared" si="17"/>
        <v>42.4</v>
      </c>
      <c r="N169" s="30"/>
      <c r="T169" s="28">
        <v>8</v>
      </c>
      <c r="W169" s="28">
        <v>0</v>
      </c>
    </row>
    <row r="170" spans="1:28" ht="18.75" x14ac:dyDescent="0.3">
      <c r="A170" s="42" t="s">
        <v>14</v>
      </c>
      <c r="B170" s="98">
        <v>20</v>
      </c>
      <c r="C170" s="99"/>
      <c r="D170" s="7">
        <v>1</v>
      </c>
      <c r="E170" s="7">
        <v>0.2</v>
      </c>
      <c r="F170" s="7">
        <v>9.2000000000000011</v>
      </c>
      <c r="G170" s="7">
        <v>42.347999999999999</v>
      </c>
      <c r="H170" s="19">
        <v>574</v>
      </c>
      <c r="J170" s="28">
        <f t="shared" si="14"/>
        <v>4</v>
      </c>
      <c r="K170" s="28">
        <f t="shared" si="15"/>
        <v>1.8</v>
      </c>
      <c r="L170" s="28">
        <f t="shared" si="16"/>
        <v>36.800000000000004</v>
      </c>
      <c r="M170" s="28">
        <f t="shared" si="17"/>
        <v>42.6</v>
      </c>
      <c r="N170" s="30"/>
      <c r="T170" s="28">
        <v>8</v>
      </c>
      <c r="W170" s="28">
        <v>0</v>
      </c>
    </row>
    <row r="171" spans="1:28" ht="18.75" x14ac:dyDescent="0.3">
      <c r="A171" s="42" t="s">
        <v>15</v>
      </c>
      <c r="B171" s="98">
        <v>30</v>
      </c>
      <c r="C171" s="99"/>
      <c r="D171" s="7">
        <v>2.25</v>
      </c>
      <c r="E171" s="7">
        <v>0.22200000000000003</v>
      </c>
      <c r="F171" s="7">
        <v>14.549999999999999</v>
      </c>
      <c r="G171" s="7">
        <v>69.3</v>
      </c>
      <c r="H171" s="19">
        <v>573</v>
      </c>
      <c r="J171" s="28">
        <f t="shared" si="14"/>
        <v>9</v>
      </c>
      <c r="K171" s="28">
        <f t="shared" si="15"/>
        <v>1.9980000000000002</v>
      </c>
      <c r="L171" s="28">
        <f t="shared" si="16"/>
        <v>58.199999999999996</v>
      </c>
      <c r="M171" s="28">
        <f t="shared" si="17"/>
        <v>69.197999999999993</v>
      </c>
      <c r="N171" s="33">
        <f>2350/100*30</f>
        <v>705</v>
      </c>
      <c r="T171" s="28">
        <v>8</v>
      </c>
      <c r="U171" s="33"/>
      <c r="W171" s="33"/>
    </row>
    <row r="172" spans="1:28" x14ac:dyDescent="0.25">
      <c r="A172" s="9" t="s">
        <v>16</v>
      </c>
      <c r="B172" s="100">
        <f>SUM(B165:C171)</f>
        <v>760</v>
      </c>
      <c r="C172" s="101"/>
      <c r="D172" s="4">
        <f>SUM(D165:D171)</f>
        <v>21.84</v>
      </c>
      <c r="E172" s="4">
        <f>SUM(E165:E171)</f>
        <v>21.092000000000002</v>
      </c>
      <c r="F172" s="4">
        <f>SUM(F165:F171)</f>
        <v>79.239999999999995</v>
      </c>
      <c r="G172" s="4">
        <f>SUM(G165:G171)</f>
        <v>593.84799999999996</v>
      </c>
      <c r="H172" s="24"/>
      <c r="J172" s="28">
        <f t="shared" si="14"/>
        <v>87.36</v>
      </c>
      <c r="K172" s="28">
        <f t="shared" si="15"/>
        <v>189.82800000000003</v>
      </c>
      <c r="L172" s="28">
        <f t="shared" si="16"/>
        <v>316.95999999999998</v>
      </c>
      <c r="M172" s="28">
        <f t="shared" si="17"/>
        <v>594.14800000000002</v>
      </c>
      <c r="N172" s="33">
        <f>2350/100*50</f>
        <v>1175</v>
      </c>
      <c r="T172" s="28">
        <v>8</v>
      </c>
      <c r="U172" s="33">
        <v>816</v>
      </c>
      <c r="V172" s="30">
        <v>775.2</v>
      </c>
      <c r="W172" s="30">
        <v>856.8</v>
      </c>
    </row>
    <row r="173" spans="1:28" ht="18.75" x14ac:dyDescent="0.25">
      <c r="A173" s="93" t="s">
        <v>116</v>
      </c>
      <c r="B173" s="94"/>
      <c r="C173" s="95"/>
      <c r="D173" s="4"/>
      <c r="E173" s="4"/>
      <c r="F173" s="4"/>
      <c r="G173" s="4"/>
      <c r="H173" s="76"/>
      <c r="N173" s="33"/>
      <c r="U173" s="33"/>
      <c r="V173" s="30"/>
      <c r="W173" s="30"/>
    </row>
    <row r="174" spans="1:28" ht="18.75" x14ac:dyDescent="0.3">
      <c r="A174" s="83" t="s">
        <v>119</v>
      </c>
      <c r="B174" s="138">
        <v>200</v>
      </c>
      <c r="C174" s="139"/>
      <c r="D174" s="7">
        <v>5.4</v>
      </c>
      <c r="E174" s="7">
        <v>5</v>
      </c>
      <c r="F174" s="7">
        <v>21.6</v>
      </c>
      <c r="G174" s="7">
        <v>158</v>
      </c>
      <c r="H174" s="19">
        <v>386</v>
      </c>
      <c r="N174" s="33"/>
      <c r="U174" s="33"/>
      <c r="V174" s="30"/>
      <c r="W174" s="30"/>
    </row>
    <row r="175" spans="1:28" ht="18.75" x14ac:dyDescent="0.3">
      <c r="A175" s="77" t="s">
        <v>128</v>
      </c>
      <c r="B175" s="140">
        <v>100</v>
      </c>
      <c r="C175" s="141"/>
      <c r="D175" s="78">
        <v>1.25</v>
      </c>
      <c r="E175" s="78">
        <v>5.0999999999999996</v>
      </c>
      <c r="F175" s="78">
        <v>21</v>
      </c>
      <c r="G175" s="78">
        <v>136.29</v>
      </c>
      <c r="H175" s="79">
        <v>230</v>
      </c>
      <c r="N175" s="33"/>
      <c r="U175" s="33"/>
      <c r="V175" s="30"/>
      <c r="W175" s="30"/>
    </row>
    <row r="176" spans="1:28" x14ac:dyDescent="0.25">
      <c r="A176" s="9" t="s">
        <v>118</v>
      </c>
      <c r="B176" s="100">
        <f>SUM(B174:C175)</f>
        <v>300</v>
      </c>
      <c r="C176" s="101"/>
      <c r="D176" s="4">
        <f>SUM(D174:D175)</f>
        <v>6.65</v>
      </c>
      <c r="E176" s="4">
        <f t="shared" ref="E176:G176" si="23">SUM(E174:E175)</f>
        <v>10.1</v>
      </c>
      <c r="F176" s="4">
        <f t="shared" si="23"/>
        <v>42.6</v>
      </c>
      <c r="G176" s="4">
        <f t="shared" si="23"/>
        <v>294.28999999999996</v>
      </c>
      <c r="H176" s="8"/>
      <c r="N176" s="33"/>
      <c r="U176" s="33"/>
      <c r="V176" s="30"/>
      <c r="W176" s="30"/>
    </row>
    <row r="177" spans="1:28" x14ac:dyDescent="0.25">
      <c r="A177" s="32" t="s">
        <v>17</v>
      </c>
      <c r="B177" s="136"/>
      <c r="C177" s="137"/>
      <c r="D177" s="4">
        <f>D163+D172+D176</f>
        <v>44.678000000000004</v>
      </c>
      <c r="E177" s="4">
        <f>E163+E172+E176</f>
        <v>50.286000000000008</v>
      </c>
      <c r="F177" s="4">
        <f>F163+F172+F176</f>
        <v>170.62199999999999</v>
      </c>
      <c r="G177" s="4">
        <f>G163+G172+G176</f>
        <v>1316.1079999999999</v>
      </c>
      <c r="H177" s="8"/>
      <c r="J177" s="28">
        <f t="shared" si="14"/>
        <v>178.71200000000002</v>
      </c>
      <c r="K177" s="28">
        <f t="shared" si="15"/>
        <v>452.57400000000007</v>
      </c>
      <c r="L177" s="28">
        <f t="shared" si="16"/>
        <v>682.48799999999994</v>
      </c>
      <c r="M177" s="28">
        <f t="shared" si="17"/>
        <v>1313.7739999999999</v>
      </c>
      <c r="T177" s="28">
        <v>8</v>
      </c>
      <c r="U177" s="33">
        <f>2720/100*50</f>
        <v>1360</v>
      </c>
      <c r="W177" s="28">
        <v>1292</v>
      </c>
    </row>
    <row r="178" spans="1:28" ht="18.75" x14ac:dyDescent="0.25">
      <c r="A178" s="93" t="s">
        <v>41</v>
      </c>
      <c r="B178" s="94"/>
      <c r="C178" s="94"/>
      <c r="D178" s="94"/>
      <c r="E178" s="94"/>
      <c r="F178" s="94"/>
      <c r="G178" s="95"/>
      <c r="H178" s="65"/>
      <c r="J178" s="28">
        <f t="shared" si="14"/>
        <v>0</v>
      </c>
      <c r="K178" s="28">
        <f t="shared" si="15"/>
        <v>0</v>
      </c>
      <c r="L178" s="28">
        <f t="shared" si="16"/>
        <v>0</v>
      </c>
      <c r="M178" s="28">
        <f t="shared" si="17"/>
        <v>0</v>
      </c>
    </row>
    <row r="179" spans="1:28" ht="18.75" x14ac:dyDescent="0.25">
      <c r="A179" s="93" t="s">
        <v>34</v>
      </c>
      <c r="B179" s="94"/>
      <c r="C179" s="95"/>
      <c r="D179" s="4"/>
      <c r="E179" s="4"/>
      <c r="F179" s="4"/>
      <c r="G179" s="4"/>
      <c r="H179" s="65"/>
      <c r="J179" s="28">
        <f t="shared" si="14"/>
        <v>0</v>
      </c>
      <c r="K179" s="28">
        <f t="shared" si="15"/>
        <v>0</v>
      </c>
      <c r="L179" s="28">
        <f t="shared" si="16"/>
        <v>0</v>
      </c>
      <c r="M179" s="28">
        <f t="shared" si="17"/>
        <v>0</v>
      </c>
    </row>
    <row r="180" spans="1:28" ht="18.75" x14ac:dyDescent="0.3">
      <c r="A180" s="16" t="s">
        <v>115</v>
      </c>
      <c r="B180" s="89">
        <v>200</v>
      </c>
      <c r="C180" s="90"/>
      <c r="D180" s="13">
        <f>9.82666666666666-2.77</f>
        <v>7.0566666666666613</v>
      </c>
      <c r="E180" s="13">
        <f>11.7633333333333-2.98</f>
        <v>8.7833333333332995</v>
      </c>
      <c r="F180" s="13">
        <v>37.724000000000004</v>
      </c>
      <c r="G180" s="38">
        <v>258.17</v>
      </c>
      <c r="H180" s="19">
        <v>173</v>
      </c>
      <c r="J180" s="28">
        <f t="shared" si="14"/>
        <v>28.226666666666645</v>
      </c>
      <c r="K180" s="28">
        <f t="shared" si="15"/>
        <v>79.049999999999699</v>
      </c>
      <c r="L180" s="28">
        <f t="shared" si="16"/>
        <v>150.89600000000002</v>
      </c>
      <c r="M180" s="28">
        <f t="shared" si="17"/>
        <v>258.17266666666637</v>
      </c>
      <c r="T180" s="28">
        <v>9</v>
      </c>
    </row>
    <row r="181" spans="1:28" ht="18.75" x14ac:dyDescent="0.3">
      <c r="A181" s="54" t="s">
        <v>83</v>
      </c>
      <c r="B181" s="98">
        <v>30</v>
      </c>
      <c r="C181" s="99"/>
      <c r="D181" s="7">
        <v>1.1000000000000001</v>
      </c>
      <c r="E181" s="7">
        <v>8.3000000000000007</v>
      </c>
      <c r="F181" s="7">
        <v>6.5</v>
      </c>
      <c r="G181" s="7">
        <v>105.1</v>
      </c>
      <c r="H181" s="19" t="s">
        <v>87</v>
      </c>
      <c r="J181" s="28">
        <f t="shared" si="14"/>
        <v>4.4000000000000004</v>
      </c>
      <c r="K181" s="28">
        <f t="shared" si="15"/>
        <v>74.7</v>
      </c>
      <c r="L181" s="28">
        <f t="shared" si="16"/>
        <v>26</v>
      </c>
      <c r="M181" s="28">
        <f t="shared" si="17"/>
        <v>105.10000000000001</v>
      </c>
      <c r="O181" s="56"/>
      <c r="T181" s="28">
        <v>9</v>
      </c>
    </row>
    <row r="182" spans="1:28" ht="18.75" x14ac:dyDescent="0.3">
      <c r="A182" s="42" t="s">
        <v>82</v>
      </c>
      <c r="B182" s="98">
        <v>100</v>
      </c>
      <c r="C182" s="99"/>
      <c r="D182" s="7">
        <f>0.9/100*150</f>
        <v>1.35</v>
      </c>
      <c r="E182" s="7">
        <f>0.23/100*150</f>
        <v>0.34499999999999997</v>
      </c>
      <c r="F182" s="7">
        <f>11.8/100*150-1.75</f>
        <v>15.950000000000003</v>
      </c>
      <c r="G182" s="7">
        <v>72.3</v>
      </c>
      <c r="H182" s="19" t="s">
        <v>57</v>
      </c>
      <c r="T182" s="28">
        <v>9</v>
      </c>
    </row>
    <row r="183" spans="1:28" ht="18.75" x14ac:dyDescent="0.3">
      <c r="A183" s="42" t="s">
        <v>93</v>
      </c>
      <c r="B183" s="98">
        <v>30</v>
      </c>
      <c r="C183" s="99"/>
      <c r="D183" s="7">
        <f>5.5/100*30</f>
        <v>1.65</v>
      </c>
      <c r="E183" s="7">
        <f>6.5/100*30</f>
        <v>1.9500000000000002</v>
      </c>
      <c r="F183" s="7">
        <f>34.9/100*30</f>
        <v>10.469999999999999</v>
      </c>
      <c r="G183" s="7">
        <f>210.9/100*30</f>
        <v>63.269999999999996</v>
      </c>
      <c r="H183" s="19" t="s">
        <v>8</v>
      </c>
      <c r="T183" s="28">
        <v>9</v>
      </c>
    </row>
    <row r="184" spans="1:28" ht="18.75" x14ac:dyDescent="0.3">
      <c r="A184" s="16" t="s">
        <v>18</v>
      </c>
      <c r="B184" s="98">
        <v>200</v>
      </c>
      <c r="C184" s="99"/>
      <c r="D184" s="7">
        <v>0.26</v>
      </c>
      <c r="E184" s="7">
        <v>0.05</v>
      </c>
      <c r="F184" s="7">
        <v>12.26</v>
      </c>
      <c r="G184" s="7">
        <v>49.72</v>
      </c>
      <c r="H184" s="19">
        <v>377</v>
      </c>
      <c r="J184" s="28">
        <f t="shared" si="14"/>
        <v>1.04</v>
      </c>
      <c r="K184" s="28">
        <f t="shared" si="15"/>
        <v>0.45</v>
      </c>
      <c r="L184" s="28">
        <f t="shared" si="16"/>
        <v>49.04</v>
      </c>
      <c r="M184" s="28">
        <f t="shared" si="17"/>
        <v>50.53</v>
      </c>
      <c r="T184" s="28">
        <v>9</v>
      </c>
    </row>
    <row r="185" spans="1:28" x14ac:dyDescent="0.25">
      <c r="A185" s="9" t="s">
        <v>10</v>
      </c>
      <c r="B185" s="100">
        <f>SUM(B180:C184)</f>
        <v>560</v>
      </c>
      <c r="C185" s="101"/>
      <c r="D185" s="4">
        <f>SUM(D180:D184)</f>
        <v>11.416666666666661</v>
      </c>
      <c r="E185" s="4">
        <f>SUM(E180:E184)</f>
        <v>19.428333333333299</v>
      </c>
      <c r="F185" s="4">
        <f>SUM(F180:F184)</f>
        <v>82.904000000000011</v>
      </c>
      <c r="G185" s="4">
        <f>SUM(G180:G184)</f>
        <v>548.55999999999995</v>
      </c>
      <c r="H185" s="24"/>
      <c r="J185" s="28">
        <f t="shared" si="14"/>
        <v>45.666666666666643</v>
      </c>
      <c r="K185" s="28">
        <f t="shared" si="15"/>
        <v>174.85499999999968</v>
      </c>
      <c r="L185" s="28">
        <f t="shared" si="16"/>
        <v>331.61600000000004</v>
      </c>
      <c r="M185" s="28">
        <f t="shared" si="17"/>
        <v>552.13766666666629</v>
      </c>
      <c r="T185" s="28">
        <v>9</v>
      </c>
      <c r="U185" s="33">
        <v>544</v>
      </c>
      <c r="V185" s="28">
        <v>516.79999999999995</v>
      </c>
      <c r="W185" s="28">
        <v>571.20000000000005</v>
      </c>
    </row>
    <row r="186" spans="1:28" ht="18.75" x14ac:dyDescent="0.25">
      <c r="A186" s="93" t="s">
        <v>32</v>
      </c>
      <c r="B186" s="94"/>
      <c r="C186" s="94"/>
      <c r="D186" s="11"/>
      <c r="E186" s="11"/>
      <c r="F186" s="11"/>
      <c r="G186" s="11"/>
      <c r="H186" s="11"/>
      <c r="J186" s="28">
        <f t="shared" si="14"/>
        <v>0</v>
      </c>
      <c r="K186" s="28">
        <f t="shared" si="15"/>
        <v>0</v>
      </c>
      <c r="L186" s="28">
        <f t="shared" si="16"/>
        <v>0</v>
      </c>
      <c r="M186" s="28">
        <f t="shared" si="17"/>
        <v>0</v>
      </c>
      <c r="T186" s="28">
        <v>9</v>
      </c>
      <c r="W186" s="28">
        <v>0</v>
      </c>
    </row>
    <row r="187" spans="1:28" ht="18.75" x14ac:dyDescent="0.25">
      <c r="A187" s="61" t="s">
        <v>96</v>
      </c>
      <c r="B187" s="144">
        <v>60</v>
      </c>
      <c r="C187" s="144"/>
      <c r="D187" s="38">
        <v>0.72</v>
      </c>
      <c r="E187" s="38">
        <v>3.7199999999999998</v>
      </c>
      <c r="F187" s="38">
        <v>6.7</v>
      </c>
      <c r="G187" s="38">
        <v>63.155999999999999</v>
      </c>
      <c r="H187" s="44">
        <v>75</v>
      </c>
      <c r="T187" s="28">
        <v>9</v>
      </c>
      <c r="W187" s="28">
        <v>0</v>
      </c>
      <c r="X187" s="28" t="s">
        <v>98</v>
      </c>
      <c r="Y187" s="28">
        <f>D187*4</f>
        <v>2.88</v>
      </c>
      <c r="Z187" s="28">
        <f>E187*9</f>
        <v>33.479999999999997</v>
      </c>
      <c r="AA187" s="28">
        <f>F187*4</f>
        <v>26.8</v>
      </c>
      <c r="AB187" s="28">
        <f>SUBTOTAL(9,Y187:AA187)</f>
        <v>63.16</v>
      </c>
    </row>
    <row r="188" spans="1:28" ht="18.75" x14ac:dyDescent="0.3">
      <c r="A188" s="43" t="s">
        <v>85</v>
      </c>
      <c r="B188" s="145">
        <v>200</v>
      </c>
      <c r="C188" s="146"/>
      <c r="D188" s="17">
        <v>2.2000000000000002</v>
      </c>
      <c r="E188" s="17">
        <v>4.74</v>
      </c>
      <c r="F188" s="17">
        <v>20.260000000000002</v>
      </c>
      <c r="G188" s="17">
        <v>131.88</v>
      </c>
      <c r="H188" s="19">
        <v>122</v>
      </c>
      <c r="J188" s="28">
        <f t="shared" si="14"/>
        <v>8.8000000000000007</v>
      </c>
      <c r="K188" s="28">
        <f t="shared" si="15"/>
        <v>42.660000000000004</v>
      </c>
      <c r="L188" s="28">
        <f t="shared" si="16"/>
        <v>81.040000000000006</v>
      </c>
      <c r="M188" s="28">
        <f t="shared" si="17"/>
        <v>132.5</v>
      </c>
      <c r="T188" s="28">
        <v>9</v>
      </c>
      <c r="W188" s="28">
        <v>0</v>
      </c>
    </row>
    <row r="189" spans="1:28" ht="18.75" x14ac:dyDescent="0.3">
      <c r="A189" s="5" t="s">
        <v>59</v>
      </c>
      <c r="B189" s="89">
        <v>150</v>
      </c>
      <c r="C189" s="90"/>
      <c r="D189" s="7">
        <v>10.3</v>
      </c>
      <c r="E189" s="7">
        <v>10.3</v>
      </c>
      <c r="F189" s="7">
        <v>25.77</v>
      </c>
      <c r="G189" s="7">
        <v>236.98</v>
      </c>
      <c r="H189" s="19">
        <v>199</v>
      </c>
      <c r="J189" s="28">
        <f t="shared" si="14"/>
        <v>41.2</v>
      </c>
      <c r="K189" s="28">
        <f t="shared" si="15"/>
        <v>92.7</v>
      </c>
      <c r="L189" s="28">
        <f t="shared" si="16"/>
        <v>103.08</v>
      </c>
      <c r="M189" s="28">
        <f t="shared" si="17"/>
        <v>236.98000000000002</v>
      </c>
      <c r="T189" s="28">
        <v>9</v>
      </c>
      <c r="W189" s="28">
        <v>0</v>
      </c>
    </row>
    <row r="190" spans="1:28" ht="18.75" x14ac:dyDescent="0.3">
      <c r="A190" s="43" t="s">
        <v>19</v>
      </c>
      <c r="B190" s="91">
        <v>110</v>
      </c>
      <c r="C190" s="92"/>
      <c r="D190" s="17">
        <v>7.8090909090909086</v>
      </c>
      <c r="E190" s="17">
        <v>7.6999999999999993</v>
      </c>
      <c r="F190" s="17">
        <v>8.0909090909090917</v>
      </c>
      <c r="G190" s="17">
        <v>132.54</v>
      </c>
      <c r="H190" s="19" t="s">
        <v>89</v>
      </c>
      <c r="J190" s="28">
        <f t="shared" si="14"/>
        <v>31.236363636363635</v>
      </c>
      <c r="K190" s="28">
        <f t="shared" si="15"/>
        <v>69.3</v>
      </c>
      <c r="L190" s="28">
        <f t="shared" si="16"/>
        <v>32.363636363636367</v>
      </c>
      <c r="M190" s="28">
        <f t="shared" si="17"/>
        <v>132.9</v>
      </c>
      <c r="T190" s="28">
        <v>9</v>
      </c>
      <c r="W190" s="28">
        <v>0</v>
      </c>
    </row>
    <row r="191" spans="1:28" ht="18.75" x14ac:dyDescent="0.3">
      <c r="A191" s="12" t="s">
        <v>63</v>
      </c>
      <c r="B191" s="89">
        <v>200</v>
      </c>
      <c r="C191" s="90"/>
      <c r="D191" s="13">
        <v>0.27</v>
      </c>
      <c r="E191" s="13">
        <v>0.1</v>
      </c>
      <c r="F191" s="7">
        <v>26.55</v>
      </c>
      <c r="G191" s="7">
        <v>108.2</v>
      </c>
      <c r="H191" s="19">
        <v>484</v>
      </c>
      <c r="J191" s="28">
        <f t="shared" ref="J191:J225" si="24">D191*4</f>
        <v>1.08</v>
      </c>
      <c r="K191" s="28">
        <f t="shared" ref="K191:K225" si="25">E191*9</f>
        <v>0.9</v>
      </c>
      <c r="L191" s="28">
        <f t="shared" ref="L191:L225" si="26">F191*4</f>
        <v>106.2</v>
      </c>
      <c r="M191" s="28">
        <f t="shared" ref="M191:M225" si="27">SUM(J191:L191)</f>
        <v>108.18</v>
      </c>
      <c r="T191" s="28">
        <v>9</v>
      </c>
      <c r="W191" s="28">
        <v>0</v>
      </c>
    </row>
    <row r="192" spans="1:28" ht="18.75" x14ac:dyDescent="0.3">
      <c r="A192" s="42" t="s">
        <v>14</v>
      </c>
      <c r="B192" s="98">
        <v>20</v>
      </c>
      <c r="C192" s="99"/>
      <c r="D192" s="7">
        <v>1</v>
      </c>
      <c r="E192" s="7">
        <v>0.2</v>
      </c>
      <c r="F192" s="7">
        <v>9.2000000000000011</v>
      </c>
      <c r="G192" s="7">
        <v>42.347999999999999</v>
      </c>
      <c r="H192" s="19">
        <v>574</v>
      </c>
      <c r="J192" s="28">
        <f t="shared" si="24"/>
        <v>4</v>
      </c>
      <c r="K192" s="28">
        <f t="shared" si="25"/>
        <v>1.8</v>
      </c>
      <c r="L192" s="28">
        <f t="shared" si="26"/>
        <v>36.800000000000004</v>
      </c>
      <c r="M192" s="28">
        <f t="shared" si="27"/>
        <v>42.6</v>
      </c>
      <c r="T192" s="28">
        <v>9</v>
      </c>
      <c r="W192" s="28">
        <v>0</v>
      </c>
    </row>
    <row r="193" spans="1:28" ht="18.75" x14ac:dyDescent="0.3">
      <c r="A193" s="42" t="s">
        <v>15</v>
      </c>
      <c r="B193" s="98">
        <v>30</v>
      </c>
      <c r="C193" s="99"/>
      <c r="D193" s="7">
        <v>2.25</v>
      </c>
      <c r="E193" s="7">
        <v>0.22200000000000003</v>
      </c>
      <c r="F193" s="7">
        <v>14.549999999999999</v>
      </c>
      <c r="G193" s="7">
        <v>69.3</v>
      </c>
      <c r="H193" s="19">
        <v>573</v>
      </c>
      <c r="J193" s="28">
        <f t="shared" si="24"/>
        <v>9</v>
      </c>
      <c r="K193" s="28">
        <f t="shared" si="25"/>
        <v>1.9980000000000002</v>
      </c>
      <c r="L193" s="28">
        <f t="shared" si="26"/>
        <v>58.199999999999996</v>
      </c>
      <c r="M193" s="28">
        <f t="shared" si="27"/>
        <v>69.197999999999993</v>
      </c>
      <c r="T193" s="28">
        <v>9</v>
      </c>
      <c r="U193" s="33"/>
      <c r="W193" s="33"/>
    </row>
    <row r="194" spans="1:28" x14ac:dyDescent="0.25">
      <c r="A194" s="9" t="s">
        <v>16</v>
      </c>
      <c r="B194" s="100">
        <f>SUM(B187:C193)</f>
        <v>770</v>
      </c>
      <c r="C194" s="101"/>
      <c r="D194" s="21">
        <f>SUM(D187:D193)</f>
        <v>24.549090909090911</v>
      </c>
      <c r="E194" s="21">
        <f>SUM(E187:E193)</f>
        <v>26.982000000000003</v>
      </c>
      <c r="F194" s="21">
        <f>SUM(F187:F193)</f>
        <v>111.12090909090909</v>
      </c>
      <c r="G194" s="21">
        <f>SUM(G187:G193)</f>
        <v>784.40399999999988</v>
      </c>
      <c r="H194" s="24"/>
      <c r="J194" s="28">
        <f t="shared" si="24"/>
        <v>98.196363636363643</v>
      </c>
      <c r="K194" s="28">
        <f t="shared" si="25"/>
        <v>242.83800000000002</v>
      </c>
      <c r="L194" s="28">
        <f t="shared" si="26"/>
        <v>444.48363636363638</v>
      </c>
      <c r="M194" s="28">
        <f t="shared" si="27"/>
        <v>785.51800000000003</v>
      </c>
      <c r="N194" s="33">
        <f>2350/100*30</f>
        <v>705</v>
      </c>
      <c r="U194" s="33">
        <v>816</v>
      </c>
      <c r="V194" s="30">
        <v>775.2</v>
      </c>
      <c r="W194" s="30">
        <v>856.8</v>
      </c>
    </row>
    <row r="195" spans="1:28" ht="18.75" x14ac:dyDescent="0.25">
      <c r="A195" s="93" t="s">
        <v>116</v>
      </c>
      <c r="B195" s="94"/>
      <c r="C195" s="95"/>
      <c r="D195" s="4"/>
      <c r="E195" s="4"/>
      <c r="F195" s="4"/>
      <c r="G195" s="4"/>
      <c r="H195" s="76"/>
      <c r="N195" s="33"/>
      <c r="U195" s="33"/>
      <c r="V195" s="30"/>
      <c r="W195" s="30"/>
    </row>
    <row r="196" spans="1:28" ht="18.75" x14ac:dyDescent="0.3">
      <c r="A196" s="83" t="s">
        <v>20</v>
      </c>
      <c r="B196" s="138">
        <v>200</v>
      </c>
      <c r="C196" s="139"/>
      <c r="D196" s="7">
        <v>0.23799999999999999</v>
      </c>
      <c r="E196" s="7">
        <v>0</v>
      </c>
      <c r="F196" s="7">
        <v>11.49</v>
      </c>
      <c r="G196" s="7">
        <v>46.54</v>
      </c>
      <c r="H196" s="19">
        <v>388</v>
      </c>
      <c r="N196" s="33"/>
      <c r="U196" s="33"/>
      <c r="V196" s="30"/>
      <c r="W196" s="30"/>
    </row>
    <row r="197" spans="1:28" ht="18.75" x14ac:dyDescent="0.3">
      <c r="A197" s="77" t="s">
        <v>127</v>
      </c>
      <c r="B197" s="140">
        <v>100</v>
      </c>
      <c r="C197" s="141"/>
      <c r="D197" s="8">
        <v>4.05</v>
      </c>
      <c r="E197" s="8">
        <v>3.96</v>
      </c>
      <c r="F197" s="8">
        <v>47.92</v>
      </c>
      <c r="G197" s="78">
        <v>243.57</v>
      </c>
      <c r="H197" s="79">
        <v>422</v>
      </c>
      <c r="N197" s="33"/>
      <c r="U197" s="33"/>
      <c r="V197" s="30"/>
      <c r="W197" s="30"/>
    </row>
    <row r="198" spans="1:28" x14ac:dyDescent="0.25">
      <c r="A198" s="9" t="s">
        <v>118</v>
      </c>
      <c r="B198" s="100">
        <f>SUM(B196:C197)</f>
        <v>300</v>
      </c>
      <c r="C198" s="101"/>
      <c r="D198" s="4">
        <f>SUM(D196:D197)</f>
        <v>4.2880000000000003</v>
      </c>
      <c r="E198" s="4">
        <f t="shared" ref="E198:G198" si="28">SUM(E196:E197)</f>
        <v>3.96</v>
      </c>
      <c r="F198" s="4">
        <f t="shared" si="28"/>
        <v>59.410000000000004</v>
      </c>
      <c r="G198" s="4">
        <f t="shared" si="28"/>
        <v>290.11</v>
      </c>
      <c r="H198" s="8"/>
      <c r="N198" s="33"/>
      <c r="U198" s="33"/>
      <c r="V198" s="30"/>
      <c r="W198" s="30"/>
    </row>
    <row r="199" spans="1:28" x14ac:dyDescent="0.25">
      <c r="A199" s="32" t="s">
        <v>17</v>
      </c>
      <c r="B199" s="136"/>
      <c r="C199" s="137"/>
      <c r="D199" s="4">
        <f>D185+D194+D198</f>
        <v>40.253757575757575</v>
      </c>
      <c r="E199" s="4">
        <f>E185+E194+E198</f>
        <v>50.370333333333299</v>
      </c>
      <c r="F199" s="4">
        <f>F185+F194+F198</f>
        <v>253.43490909090909</v>
      </c>
      <c r="G199" s="4">
        <f>G185+G194+G198</f>
        <v>1623.0740000000001</v>
      </c>
      <c r="H199" s="8"/>
      <c r="J199" s="28">
        <f t="shared" si="24"/>
        <v>161.0150303030303</v>
      </c>
      <c r="K199" s="28">
        <f t="shared" si="25"/>
        <v>453.33299999999969</v>
      </c>
      <c r="L199" s="28">
        <f t="shared" si="26"/>
        <v>1013.7396363636364</v>
      </c>
      <c r="M199" s="28">
        <f t="shared" si="27"/>
        <v>1628.0876666666663</v>
      </c>
      <c r="N199" s="33">
        <f>2350/100*50</f>
        <v>1175</v>
      </c>
      <c r="U199" s="33">
        <f>2720/100*50</f>
        <v>1360</v>
      </c>
      <c r="W199" s="28">
        <v>1292</v>
      </c>
    </row>
    <row r="200" spans="1:28" ht="18.75" x14ac:dyDescent="0.25">
      <c r="A200" s="93" t="s">
        <v>42</v>
      </c>
      <c r="B200" s="94"/>
      <c r="C200" s="94"/>
      <c r="D200" s="94"/>
      <c r="E200" s="94"/>
      <c r="F200" s="94"/>
      <c r="G200" s="94"/>
      <c r="H200" s="95"/>
      <c r="J200" s="28">
        <f t="shared" si="24"/>
        <v>0</v>
      </c>
      <c r="K200" s="28">
        <f t="shared" si="25"/>
        <v>0</v>
      </c>
      <c r="L200" s="28">
        <f t="shared" si="26"/>
        <v>0</v>
      </c>
      <c r="M200" s="28">
        <f t="shared" si="27"/>
        <v>0</v>
      </c>
    </row>
    <row r="201" spans="1:28" ht="18.75" x14ac:dyDescent="0.25">
      <c r="A201" s="62" t="s">
        <v>43</v>
      </c>
      <c r="B201" s="93"/>
      <c r="C201" s="95"/>
      <c r="D201" s="4"/>
      <c r="E201" s="4"/>
      <c r="F201" s="4"/>
      <c r="G201" s="4"/>
      <c r="H201" s="65"/>
      <c r="J201" s="28">
        <f t="shared" si="24"/>
        <v>0</v>
      </c>
      <c r="K201" s="28">
        <f t="shared" si="25"/>
        <v>0</v>
      </c>
      <c r="L201" s="28">
        <f t="shared" si="26"/>
        <v>0</v>
      </c>
      <c r="M201" s="28">
        <f t="shared" si="27"/>
        <v>0</v>
      </c>
    </row>
    <row r="202" spans="1:28" ht="18.75" x14ac:dyDescent="0.25">
      <c r="A202" s="5" t="s">
        <v>105</v>
      </c>
      <c r="B202" s="110" t="s">
        <v>104</v>
      </c>
      <c r="C202" s="111"/>
      <c r="D202" s="15">
        <v>3.8</v>
      </c>
      <c r="E202" s="15">
        <v>15.6</v>
      </c>
      <c r="F202" s="15">
        <v>40.200000000000003</v>
      </c>
      <c r="G202" s="15">
        <v>356.4</v>
      </c>
      <c r="H202" s="41">
        <v>397</v>
      </c>
      <c r="J202" s="28">
        <f t="shared" si="24"/>
        <v>15.2</v>
      </c>
      <c r="K202" s="28">
        <f t="shared" si="25"/>
        <v>140.4</v>
      </c>
      <c r="L202" s="28">
        <f t="shared" si="26"/>
        <v>160.80000000000001</v>
      </c>
      <c r="M202" s="28">
        <f t="shared" si="27"/>
        <v>316.39999999999998</v>
      </c>
      <c r="T202" s="28">
        <v>10</v>
      </c>
    </row>
    <row r="203" spans="1:28" ht="18.75" x14ac:dyDescent="0.3">
      <c r="A203" s="42" t="s">
        <v>82</v>
      </c>
      <c r="B203" s="98">
        <v>130</v>
      </c>
      <c r="C203" s="99"/>
      <c r="D203" s="7">
        <v>1.8</v>
      </c>
      <c r="E203" s="7">
        <v>0.41399999999999998</v>
      </c>
      <c r="F203" s="7">
        <v>20.7</v>
      </c>
      <c r="G203" s="7">
        <v>94</v>
      </c>
      <c r="H203" s="19" t="s">
        <v>57</v>
      </c>
      <c r="J203" s="28">
        <f t="shared" si="24"/>
        <v>7.2</v>
      </c>
      <c r="K203" s="28">
        <f t="shared" si="25"/>
        <v>3.726</v>
      </c>
      <c r="L203" s="28">
        <f t="shared" si="26"/>
        <v>82.8</v>
      </c>
      <c r="M203" s="28">
        <f t="shared" si="27"/>
        <v>93.725999999999999</v>
      </c>
      <c r="T203" s="28">
        <v>10</v>
      </c>
    </row>
    <row r="204" spans="1:28" ht="18.75" x14ac:dyDescent="0.3">
      <c r="A204" s="42" t="s">
        <v>93</v>
      </c>
      <c r="B204" s="98">
        <v>30</v>
      </c>
      <c r="C204" s="99"/>
      <c r="D204" s="7">
        <f>5.5/100*30</f>
        <v>1.65</v>
      </c>
      <c r="E204" s="7">
        <f>6.5/100*30</f>
        <v>1.9500000000000002</v>
      </c>
      <c r="F204" s="7">
        <f>34.9/100*30</f>
        <v>10.469999999999999</v>
      </c>
      <c r="G204" s="7">
        <f>210.9/100*30</f>
        <v>63.269999999999996</v>
      </c>
      <c r="H204" s="19" t="s">
        <v>8</v>
      </c>
      <c r="T204" s="28">
        <v>10</v>
      </c>
    </row>
    <row r="205" spans="1:28" ht="18.75" x14ac:dyDescent="0.3">
      <c r="A205" s="42" t="s">
        <v>9</v>
      </c>
      <c r="B205" s="89">
        <v>200</v>
      </c>
      <c r="C205" s="90"/>
      <c r="D205" s="7">
        <v>0.17</v>
      </c>
      <c r="E205" s="7">
        <v>0.04</v>
      </c>
      <c r="F205" s="7">
        <v>10.5</v>
      </c>
      <c r="G205" s="7">
        <v>43.04</v>
      </c>
      <c r="H205" s="19">
        <v>376</v>
      </c>
      <c r="J205" s="28">
        <f t="shared" si="24"/>
        <v>0.68</v>
      </c>
      <c r="K205" s="28">
        <f t="shared" si="25"/>
        <v>0.36</v>
      </c>
      <c r="L205" s="28">
        <f t="shared" si="26"/>
        <v>42</v>
      </c>
      <c r="M205" s="28">
        <f t="shared" si="27"/>
        <v>43.04</v>
      </c>
      <c r="T205" s="28">
        <v>10</v>
      </c>
    </row>
    <row r="206" spans="1:28" x14ac:dyDescent="0.25">
      <c r="A206" s="9" t="s">
        <v>10</v>
      </c>
      <c r="B206" s="104">
        <f>SUM(B202:C205)+170</f>
        <v>530</v>
      </c>
      <c r="C206" s="105"/>
      <c r="D206" s="4">
        <f>SUM(D202:D205)</f>
        <v>7.42</v>
      </c>
      <c r="E206" s="4">
        <f>SUM(E202:E205)</f>
        <v>18.003999999999998</v>
      </c>
      <c r="F206" s="4">
        <f>SUM(F202:F205)</f>
        <v>81.87</v>
      </c>
      <c r="G206" s="4">
        <f>SUM(G202:G205)</f>
        <v>556.70999999999992</v>
      </c>
      <c r="H206" s="24"/>
      <c r="J206" s="28">
        <f t="shared" si="24"/>
        <v>29.68</v>
      </c>
      <c r="K206" s="28">
        <f t="shared" si="25"/>
        <v>162.03599999999997</v>
      </c>
      <c r="L206" s="28">
        <f t="shared" si="26"/>
        <v>327.48</v>
      </c>
      <c r="M206" s="28">
        <f t="shared" si="27"/>
        <v>519.19600000000003</v>
      </c>
      <c r="N206" s="33">
        <f>2350/100*20</f>
        <v>470</v>
      </c>
      <c r="T206" s="28">
        <v>10</v>
      </c>
      <c r="U206" s="33">
        <v>544</v>
      </c>
      <c r="V206" s="28">
        <v>516.79999999999995</v>
      </c>
      <c r="W206" s="28">
        <v>571.20000000000005</v>
      </c>
    </row>
    <row r="207" spans="1:28" ht="18.75" x14ac:dyDescent="0.25">
      <c r="A207" s="93" t="s">
        <v>32</v>
      </c>
      <c r="B207" s="94"/>
      <c r="C207" s="95"/>
      <c r="D207" s="4"/>
      <c r="E207" s="4"/>
      <c r="F207" s="4"/>
      <c r="G207" s="4"/>
      <c r="H207" s="65"/>
      <c r="J207" s="28">
        <f t="shared" si="24"/>
        <v>0</v>
      </c>
      <c r="K207" s="28">
        <f t="shared" si="25"/>
        <v>0</v>
      </c>
      <c r="L207" s="28">
        <f t="shared" si="26"/>
        <v>0</v>
      </c>
      <c r="M207" s="28">
        <f t="shared" si="27"/>
        <v>0</v>
      </c>
      <c r="N207" s="30"/>
      <c r="T207" s="28">
        <v>10</v>
      </c>
      <c r="W207" s="28">
        <v>0</v>
      </c>
    </row>
    <row r="208" spans="1:28" ht="18.75" x14ac:dyDescent="0.25">
      <c r="A208" s="61" t="s">
        <v>95</v>
      </c>
      <c r="B208" s="144">
        <v>60</v>
      </c>
      <c r="C208" s="144"/>
      <c r="D208" s="68">
        <v>0.7</v>
      </c>
      <c r="E208" s="68">
        <v>2.2200000000000002</v>
      </c>
      <c r="F208" s="68">
        <v>2.82</v>
      </c>
      <c r="G208" s="68">
        <v>34.055999999999997</v>
      </c>
      <c r="H208" s="44">
        <v>45</v>
      </c>
      <c r="N208" s="30"/>
      <c r="T208" s="28">
        <v>10</v>
      </c>
      <c r="W208" s="28">
        <v>0</v>
      </c>
      <c r="X208" s="28" t="s">
        <v>98</v>
      </c>
      <c r="Y208" s="28">
        <f>D208*4</f>
        <v>2.8</v>
      </c>
      <c r="Z208" s="28">
        <f>E208*9</f>
        <v>19.98</v>
      </c>
      <c r="AA208" s="28">
        <f>F208*4</f>
        <v>11.28</v>
      </c>
      <c r="AB208" s="28">
        <f>SUBTOTAL(9,Y208:AA208)</f>
        <v>34.06</v>
      </c>
    </row>
    <row r="209" spans="1:24" ht="18.75" x14ac:dyDescent="0.25">
      <c r="A209" s="18" t="s">
        <v>58</v>
      </c>
      <c r="B209" s="147">
        <v>200</v>
      </c>
      <c r="C209" s="148"/>
      <c r="D209" s="20">
        <v>4.7</v>
      </c>
      <c r="E209" s="20">
        <v>4</v>
      </c>
      <c r="F209" s="20">
        <v>11.3</v>
      </c>
      <c r="G209" s="6">
        <v>109.60000000000001</v>
      </c>
      <c r="H209" s="41">
        <v>98</v>
      </c>
      <c r="J209" s="28">
        <f t="shared" si="24"/>
        <v>18.8</v>
      </c>
      <c r="K209" s="28">
        <f t="shared" si="25"/>
        <v>36</v>
      </c>
      <c r="L209" s="28">
        <f t="shared" si="26"/>
        <v>45.2</v>
      </c>
      <c r="M209" s="28">
        <f t="shared" si="27"/>
        <v>100</v>
      </c>
      <c r="T209" s="28">
        <v>10</v>
      </c>
      <c r="W209" s="28">
        <v>0</v>
      </c>
    </row>
    <row r="210" spans="1:24" ht="18.75" x14ac:dyDescent="0.3">
      <c r="A210" s="43" t="s">
        <v>48</v>
      </c>
      <c r="B210" s="106">
        <v>220</v>
      </c>
      <c r="C210" s="107"/>
      <c r="D210" s="7">
        <v>16.766666666666666</v>
      </c>
      <c r="E210" s="7">
        <v>18.654545454545449</v>
      </c>
      <c r="F210" s="7">
        <v>35.054545454545504</v>
      </c>
      <c r="G210" s="7">
        <v>374.81</v>
      </c>
      <c r="H210" s="19">
        <v>265</v>
      </c>
      <c r="J210" s="28">
        <f t="shared" si="24"/>
        <v>67.066666666666663</v>
      </c>
      <c r="K210" s="28">
        <f t="shared" si="25"/>
        <v>167.89090909090905</v>
      </c>
      <c r="L210" s="28">
        <f t="shared" si="26"/>
        <v>140.21818181818202</v>
      </c>
      <c r="M210" s="28">
        <f t="shared" si="27"/>
        <v>375.17575757575776</v>
      </c>
      <c r="P210" s="7">
        <v>16.766666666666666</v>
      </c>
      <c r="Q210" s="7">
        <v>18.654545454545449</v>
      </c>
      <c r="R210" s="7">
        <v>35.054545454545504</v>
      </c>
      <c r="S210" s="7">
        <v>374.81</v>
      </c>
      <c r="T210" s="28">
        <v>10</v>
      </c>
      <c r="W210" s="28">
        <v>0</v>
      </c>
    </row>
    <row r="211" spans="1:24" ht="18.75" x14ac:dyDescent="0.3">
      <c r="A211" s="12" t="s">
        <v>13</v>
      </c>
      <c r="B211" s="157">
        <v>200</v>
      </c>
      <c r="C211" s="111"/>
      <c r="D211" s="7">
        <v>0.3</v>
      </c>
      <c r="E211" s="7">
        <v>0.1</v>
      </c>
      <c r="F211" s="7">
        <v>23.666666666666668</v>
      </c>
      <c r="G211" s="7">
        <v>96</v>
      </c>
      <c r="H211" s="19">
        <v>349</v>
      </c>
      <c r="J211" s="28">
        <f t="shared" si="24"/>
        <v>1.2</v>
      </c>
      <c r="K211" s="28">
        <f t="shared" si="25"/>
        <v>0.9</v>
      </c>
      <c r="L211" s="28">
        <f t="shared" si="26"/>
        <v>94.666666666666671</v>
      </c>
      <c r="M211" s="28">
        <f t="shared" si="27"/>
        <v>96.766666666666666</v>
      </c>
      <c r="N211" s="30"/>
      <c r="T211" s="28">
        <v>10</v>
      </c>
      <c r="W211" s="28">
        <v>0</v>
      </c>
    </row>
    <row r="212" spans="1:24" ht="18.75" x14ac:dyDescent="0.3">
      <c r="A212" s="42" t="s">
        <v>14</v>
      </c>
      <c r="B212" s="98">
        <v>20</v>
      </c>
      <c r="C212" s="99"/>
      <c r="D212" s="7">
        <v>1</v>
      </c>
      <c r="E212" s="7">
        <v>0.2</v>
      </c>
      <c r="F212" s="7">
        <v>9.2000000000000011</v>
      </c>
      <c r="G212" s="7">
        <v>42.347999999999999</v>
      </c>
      <c r="H212" s="19">
        <v>574</v>
      </c>
      <c r="J212" s="28">
        <f t="shared" si="24"/>
        <v>4</v>
      </c>
      <c r="K212" s="28">
        <f t="shared" si="25"/>
        <v>1.8</v>
      </c>
      <c r="L212" s="28">
        <f t="shared" si="26"/>
        <v>36.800000000000004</v>
      </c>
      <c r="M212" s="28">
        <f t="shared" si="27"/>
        <v>42.6</v>
      </c>
      <c r="N212" s="30"/>
      <c r="T212" s="28">
        <v>10</v>
      </c>
      <c r="W212" s="28">
        <v>0</v>
      </c>
    </row>
    <row r="213" spans="1:24" ht="18.75" x14ac:dyDescent="0.3">
      <c r="A213" s="42" t="s">
        <v>15</v>
      </c>
      <c r="B213" s="98">
        <v>30</v>
      </c>
      <c r="C213" s="99"/>
      <c r="D213" s="7">
        <v>2.25</v>
      </c>
      <c r="E213" s="7">
        <v>0.22200000000000003</v>
      </c>
      <c r="F213" s="7">
        <v>14.549999999999999</v>
      </c>
      <c r="G213" s="7">
        <v>69.3</v>
      </c>
      <c r="H213" s="19">
        <v>573</v>
      </c>
      <c r="J213" s="28">
        <f t="shared" si="24"/>
        <v>9</v>
      </c>
      <c r="K213" s="28">
        <f t="shared" si="25"/>
        <v>1.9980000000000002</v>
      </c>
      <c r="L213" s="28">
        <f t="shared" si="26"/>
        <v>58.199999999999996</v>
      </c>
      <c r="M213" s="28">
        <f t="shared" si="27"/>
        <v>69.197999999999993</v>
      </c>
      <c r="N213" s="33">
        <f>2350/100*30</f>
        <v>705</v>
      </c>
      <c r="T213" s="28">
        <v>10</v>
      </c>
      <c r="W213" s="28">
        <v>0</v>
      </c>
    </row>
    <row r="214" spans="1:24" x14ac:dyDescent="0.25">
      <c r="A214" s="9" t="s">
        <v>16</v>
      </c>
      <c r="B214" s="100">
        <f>SUM(B208:C213)</f>
        <v>730</v>
      </c>
      <c r="C214" s="101"/>
      <c r="D214" s="4">
        <f>SUM(D208:D213)</f>
        <v>25.716666666666665</v>
      </c>
      <c r="E214" s="4">
        <f>SUM(E208:E213)</f>
        <v>25.39654545454545</v>
      </c>
      <c r="F214" s="4">
        <f>SUM(F208:F213)</f>
        <v>96.59121212121218</v>
      </c>
      <c r="G214" s="4">
        <f>SUM(G208:G213)</f>
        <v>726.11399999999992</v>
      </c>
      <c r="H214" s="24"/>
      <c r="J214" s="28">
        <f t="shared" si="24"/>
        <v>102.86666666666666</v>
      </c>
      <c r="K214" s="28">
        <f t="shared" si="25"/>
        <v>228.56890909090905</v>
      </c>
      <c r="L214" s="28">
        <f t="shared" si="26"/>
        <v>386.36484848484872</v>
      </c>
      <c r="M214" s="28">
        <f t="shared" si="27"/>
        <v>717.80042424242447</v>
      </c>
      <c r="N214" s="33">
        <f>2350/100*50</f>
        <v>1175</v>
      </c>
      <c r="U214" s="33">
        <v>816</v>
      </c>
      <c r="V214" s="30">
        <v>775.2</v>
      </c>
      <c r="W214" s="30">
        <v>856.8</v>
      </c>
      <c r="X214" s="69">
        <f>V214-G214</f>
        <v>49.086000000000126</v>
      </c>
    </row>
    <row r="215" spans="1:24" ht="18.75" x14ac:dyDescent="0.25">
      <c r="A215" s="93" t="s">
        <v>116</v>
      </c>
      <c r="B215" s="94"/>
      <c r="C215" s="95"/>
      <c r="D215" s="4"/>
      <c r="E215" s="4"/>
      <c r="F215" s="4"/>
      <c r="G215" s="4"/>
      <c r="H215" s="76"/>
      <c r="N215" s="33"/>
      <c r="U215" s="33"/>
      <c r="V215" s="30"/>
      <c r="W215" s="30"/>
      <c r="X215" s="69"/>
    </row>
    <row r="216" spans="1:24" ht="18.75" x14ac:dyDescent="0.3">
      <c r="A216" s="77" t="s">
        <v>123</v>
      </c>
      <c r="B216" s="138">
        <v>200</v>
      </c>
      <c r="C216" s="139"/>
      <c r="D216" s="78">
        <v>1</v>
      </c>
      <c r="E216" s="78">
        <v>0.2</v>
      </c>
      <c r="F216" s="78">
        <v>13.2</v>
      </c>
      <c r="G216" s="78">
        <v>58.24</v>
      </c>
      <c r="H216" s="79">
        <v>389</v>
      </c>
      <c r="N216" s="33"/>
      <c r="U216" s="33"/>
      <c r="V216" s="30"/>
      <c r="W216" s="30"/>
      <c r="X216" s="69"/>
    </row>
    <row r="217" spans="1:24" ht="18.75" x14ac:dyDescent="0.3">
      <c r="A217" s="77" t="s">
        <v>124</v>
      </c>
      <c r="B217" s="140">
        <v>100</v>
      </c>
      <c r="C217" s="141"/>
      <c r="D217" s="8">
        <v>5.81</v>
      </c>
      <c r="E217" s="8">
        <v>8.1</v>
      </c>
      <c r="F217" s="8">
        <v>74.62</v>
      </c>
      <c r="G217" s="78">
        <v>394.64</v>
      </c>
      <c r="H217" s="79">
        <v>429</v>
      </c>
      <c r="N217" s="33"/>
      <c r="U217" s="33"/>
      <c r="V217" s="30"/>
      <c r="W217" s="30"/>
      <c r="X217" s="69"/>
    </row>
    <row r="218" spans="1:24" x14ac:dyDescent="0.25">
      <c r="A218" s="9" t="s">
        <v>118</v>
      </c>
      <c r="B218" s="100">
        <f>SUM(B216:C217)</f>
        <v>300</v>
      </c>
      <c r="C218" s="101"/>
      <c r="D218" s="4">
        <f>SUM(D216:D217)</f>
        <v>6.81</v>
      </c>
      <c r="E218" s="4">
        <f t="shared" ref="E218:G218" si="29">SUM(E216:E217)</f>
        <v>8.2999999999999989</v>
      </c>
      <c r="F218" s="4">
        <f t="shared" si="29"/>
        <v>87.820000000000007</v>
      </c>
      <c r="G218" s="4">
        <f t="shared" si="29"/>
        <v>452.88</v>
      </c>
      <c r="H218" s="8"/>
      <c r="N218" s="33"/>
      <c r="U218" s="33"/>
      <c r="V218" s="30"/>
      <c r="W218" s="30"/>
      <c r="X218" s="69"/>
    </row>
    <row r="219" spans="1:24" x14ac:dyDescent="0.25">
      <c r="A219" s="23" t="s">
        <v>17</v>
      </c>
      <c r="B219" s="136"/>
      <c r="C219" s="137"/>
      <c r="D219" s="4">
        <f>D206+D214+D218</f>
        <v>39.946666666666665</v>
      </c>
      <c r="E219" s="4">
        <f>E206+E214+E218</f>
        <v>51.700545454545448</v>
      </c>
      <c r="F219" s="4">
        <f>F206+F214+F218</f>
        <v>266.28121212121221</v>
      </c>
      <c r="G219" s="4">
        <f>G206+G214+G218</f>
        <v>1735.7039999999997</v>
      </c>
      <c r="H219" s="8"/>
      <c r="J219" s="28">
        <f t="shared" si="24"/>
        <v>159.78666666666666</v>
      </c>
      <c r="K219" s="28">
        <f t="shared" si="25"/>
        <v>465.30490909090906</v>
      </c>
      <c r="L219" s="28">
        <f t="shared" si="26"/>
        <v>1065.1248484848488</v>
      </c>
      <c r="M219" s="28">
        <f t="shared" si="27"/>
        <v>1690.2164242424246</v>
      </c>
      <c r="U219" s="33">
        <f>2720/100*50</f>
        <v>1360</v>
      </c>
      <c r="W219" s="28">
        <v>1292</v>
      </c>
    </row>
    <row r="220" spans="1:24" hidden="1" x14ac:dyDescent="0.25">
      <c r="A220" s="22" t="s">
        <v>22</v>
      </c>
      <c r="B220" s="142">
        <f>B15+B36+B57+B78+B99+B122+B142+B163+B185+B206</f>
        <v>5300</v>
      </c>
      <c r="C220" s="143"/>
      <c r="D220" s="57">
        <f>D15+D36+D57+D78+D99+D122+D142+D163+D185+D206</f>
        <v>136.72326666666666</v>
      </c>
      <c r="E220" s="57">
        <f>E15+E36+E57+E78+E99+E122+E142+E163+E185+E206</f>
        <v>176.4338333333333</v>
      </c>
      <c r="F220" s="57">
        <f>F15+F36+F57+F78+F99+F122+F142+F163+F185+F206</f>
        <v>759.55317272727279</v>
      </c>
      <c r="G220" s="57">
        <f>G15+G36+G57+G78+G99+G122+G142+G163+G185+G206</f>
        <v>5170.0890000000009</v>
      </c>
      <c r="H220" s="24"/>
      <c r="J220" s="28">
        <f t="shared" si="24"/>
        <v>546.89306666666664</v>
      </c>
      <c r="K220" s="28">
        <f t="shared" si="25"/>
        <v>1587.9044999999996</v>
      </c>
      <c r="L220" s="28">
        <f t="shared" si="26"/>
        <v>3038.2126909090912</v>
      </c>
      <c r="M220" s="28">
        <f t="shared" si="27"/>
        <v>5173.0102575757574</v>
      </c>
    </row>
    <row r="221" spans="1:24" hidden="1" x14ac:dyDescent="0.25">
      <c r="A221" s="22" t="s">
        <v>23</v>
      </c>
      <c r="B221" s="142">
        <f>B23+B44+B66+B87+B108+B130+B150+B172+B194+B214</f>
        <v>7530</v>
      </c>
      <c r="C221" s="143"/>
      <c r="D221" s="57">
        <f>D23+D44+D66+D87+D108+D130+D150+D172+D194+D214-13</f>
        <v>236.92996418732781</v>
      </c>
      <c r="E221" s="57">
        <f>E23+E44+E66+E87+E108+E130+E150+E172+E194+E214-28</f>
        <v>224.5251570247934</v>
      </c>
      <c r="F221" s="57">
        <f>F23+F44+F66+F87+F108+F130+F150+F172+F194+F214</f>
        <v>996.50404407713506</v>
      </c>
      <c r="G221" s="57">
        <f>G23+G44+G66+G87+G108+G130+G150+G172+G194+G214-270</f>
        <v>7015.2258644628082</v>
      </c>
      <c r="H221" s="24"/>
      <c r="J221" s="28">
        <f t="shared" si="24"/>
        <v>947.71985674931125</v>
      </c>
      <c r="K221" s="28">
        <f t="shared" si="25"/>
        <v>2020.7264132231405</v>
      </c>
      <c r="L221" s="28">
        <f t="shared" si="26"/>
        <v>3986.0161763085403</v>
      </c>
      <c r="M221" s="28">
        <f t="shared" si="27"/>
        <v>6954.4624462809916</v>
      </c>
    </row>
    <row r="222" spans="1:24" hidden="1" x14ac:dyDescent="0.25">
      <c r="A222" s="22" t="s">
        <v>118</v>
      </c>
      <c r="B222" s="142">
        <f>B27+B48+B70+B91+B112+B134+B154+B176+B198+B218</f>
        <v>3000</v>
      </c>
      <c r="C222" s="143"/>
      <c r="D222" s="57">
        <f>D27+D48+D70+D91+D112+D134+D154+D176+D198+D218</f>
        <v>65.847999999999999</v>
      </c>
      <c r="E222" s="57">
        <f>E27+E48+E70+E91+E112+E134+E154+E176+E198+E218</f>
        <v>82.079999999999984</v>
      </c>
      <c r="F222" s="57">
        <f>F27+F48+F70+F91+F112+F134+F154+F176+F198+F218</f>
        <v>791.2700000000001</v>
      </c>
      <c r="G222" s="57">
        <f>G27+G48+G70+G91+G112+G134+G154+G176+G198+G218</f>
        <v>4178.4900000000007</v>
      </c>
      <c r="H222" s="24"/>
    </row>
    <row r="223" spans="1:24" hidden="1" x14ac:dyDescent="0.25">
      <c r="A223" s="23" t="s">
        <v>45</v>
      </c>
      <c r="B223" s="100"/>
      <c r="C223" s="101"/>
      <c r="D223" s="21">
        <f t="shared" ref="D223:G223" si="30">D220/10</f>
        <v>13.672326666666667</v>
      </c>
      <c r="E223" s="21">
        <f t="shared" si="30"/>
        <v>17.643383333333329</v>
      </c>
      <c r="F223" s="21">
        <f t="shared" si="30"/>
        <v>75.955317272727285</v>
      </c>
      <c r="G223" s="21">
        <f t="shared" si="30"/>
        <v>517.00890000000004</v>
      </c>
      <c r="H223" s="24"/>
      <c r="J223" s="28">
        <f t="shared" si="24"/>
        <v>54.689306666666667</v>
      </c>
      <c r="K223" s="28">
        <f t="shared" si="25"/>
        <v>158.79044999999996</v>
      </c>
      <c r="L223" s="28">
        <f t="shared" si="26"/>
        <v>303.82126909090914</v>
      </c>
      <c r="M223" s="28">
        <f t="shared" si="27"/>
        <v>517.30102575757576</v>
      </c>
    </row>
    <row r="224" spans="1:24" hidden="1" x14ac:dyDescent="0.25">
      <c r="A224" s="23" t="s">
        <v>52</v>
      </c>
      <c r="B224" s="136"/>
      <c r="C224" s="137"/>
      <c r="D224" s="58">
        <f>77/100*20</f>
        <v>15.4</v>
      </c>
      <c r="E224" s="58">
        <f>79/100*20</f>
        <v>15.8</v>
      </c>
      <c r="F224" s="58">
        <f>335/100*20</f>
        <v>67</v>
      </c>
      <c r="G224" s="58">
        <f>2350/100*20</f>
        <v>470</v>
      </c>
      <c r="H224" s="24"/>
      <c r="J224" s="28">
        <f t="shared" si="24"/>
        <v>61.6</v>
      </c>
      <c r="K224" s="28">
        <f t="shared" si="25"/>
        <v>142.20000000000002</v>
      </c>
      <c r="L224" s="28">
        <f t="shared" si="26"/>
        <v>268</v>
      </c>
      <c r="M224" s="28">
        <f t="shared" si="27"/>
        <v>471.8</v>
      </c>
    </row>
    <row r="225" spans="1:13" hidden="1" x14ac:dyDescent="0.25">
      <c r="A225" s="23"/>
      <c r="B225" s="63"/>
      <c r="C225" s="64"/>
      <c r="D225" s="58">
        <f>D223-D224</f>
        <v>-1.7276733333333336</v>
      </c>
      <c r="E225" s="58">
        <f t="shared" ref="E225:G225" si="31">E223-E224</f>
        <v>1.8433833333333283</v>
      </c>
      <c r="F225" s="58">
        <f t="shared" si="31"/>
        <v>8.9553172727272852</v>
      </c>
      <c r="G225" s="58">
        <f t="shared" si="31"/>
        <v>47.00890000000004</v>
      </c>
      <c r="H225" s="24"/>
      <c r="J225" s="28">
        <f t="shared" si="24"/>
        <v>-6.9106933333333345</v>
      </c>
      <c r="K225" s="28">
        <f t="shared" si="25"/>
        <v>16.590449999999954</v>
      </c>
      <c r="L225" s="28">
        <f t="shared" si="26"/>
        <v>35.821269090909141</v>
      </c>
      <c r="M225" s="28">
        <f t="shared" si="27"/>
        <v>45.501025757575761</v>
      </c>
    </row>
    <row r="226" spans="1:13" hidden="1" x14ac:dyDescent="0.25">
      <c r="A226" s="23" t="s">
        <v>53</v>
      </c>
      <c r="B226" s="136"/>
      <c r="C226" s="137"/>
      <c r="D226" s="70">
        <f>D225/D224</f>
        <v>-0.1121865800865801</v>
      </c>
      <c r="E226" s="70">
        <f t="shared" ref="E226:G226" si="32">E225/E224</f>
        <v>0.11666983122362837</v>
      </c>
      <c r="F226" s="70">
        <f t="shared" si="32"/>
        <v>0.13366145183175052</v>
      </c>
      <c r="G226" s="70">
        <f t="shared" si="32"/>
        <v>0.10001893617021285</v>
      </c>
      <c r="H226" s="24"/>
    </row>
    <row r="227" spans="1:13" hidden="1" x14ac:dyDescent="0.25">
      <c r="A227" s="23" t="s">
        <v>46</v>
      </c>
      <c r="B227" s="100"/>
      <c r="C227" s="101"/>
      <c r="D227" s="21">
        <f>D221/10</f>
        <v>23.692996418732783</v>
      </c>
      <c r="E227" s="21">
        <f>E221/10</f>
        <v>22.452515702479339</v>
      </c>
      <c r="F227" s="21">
        <f>F221/10</f>
        <v>99.650404407713509</v>
      </c>
      <c r="G227" s="21">
        <f>G221/10</f>
        <v>701.5225864462808</v>
      </c>
      <c r="H227" s="24"/>
    </row>
    <row r="228" spans="1:13" hidden="1" x14ac:dyDescent="0.25">
      <c r="A228" s="23" t="s">
        <v>54</v>
      </c>
      <c r="B228" s="136"/>
      <c r="C228" s="137"/>
      <c r="D228" s="58">
        <f>77/100*30</f>
        <v>23.1</v>
      </c>
      <c r="E228" s="58">
        <f>79/100*30</f>
        <v>23.700000000000003</v>
      </c>
      <c r="F228" s="58">
        <f>335/100*30</f>
        <v>100.5</v>
      </c>
      <c r="G228" s="58">
        <f>2350/100*30</f>
        <v>705</v>
      </c>
      <c r="H228" s="24"/>
    </row>
    <row r="229" spans="1:13" hidden="1" x14ac:dyDescent="0.25">
      <c r="A229" s="23"/>
      <c r="B229" s="63"/>
      <c r="C229" s="64"/>
      <c r="D229" s="58">
        <f>D227-D228</f>
        <v>0.59299641873278119</v>
      </c>
      <c r="E229" s="58">
        <f t="shared" ref="E229:G229" si="33">E227-E228</f>
        <v>-1.2474842975206641</v>
      </c>
      <c r="F229" s="58">
        <f t="shared" si="33"/>
        <v>-0.84959559228649084</v>
      </c>
      <c r="G229" s="58">
        <f t="shared" si="33"/>
        <v>-3.4774135537192024</v>
      </c>
      <c r="H229" s="24"/>
    </row>
    <row r="230" spans="1:13" hidden="1" x14ac:dyDescent="0.25">
      <c r="A230" s="23" t="s">
        <v>53</v>
      </c>
      <c r="B230" s="136"/>
      <c r="C230" s="137"/>
      <c r="D230" s="70">
        <f>D229/D228</f>
        <v>2.5670840637782733E-2</v>
      </c>
      <c r="E230" s="70">
        <f t="shared" ref="E230:G230" si="34">E229/E228</f>
        <v>-5.2636468249817048E-2</v>
      </c>
      <c r="F230" s="70">
        <f t="shared" si="34"/>
        <v>-8.4536874854377192E-3</v>
      </c>
      <c r="G230" s="70">
        <f t="shared" si="34"/>
        <v>-4.9325014946371669E-3</v>
      </c>
      <c r="H230" s="24"/>
    </row>
    <row r="231" spans="1:13" hidden="1" x14ac:dyDescent="0.25">
      <c r="A231" s="23" t="s">
        <v>129</v>
      </c>
      <c r="B231" s="100"/>
      <c r="C231" s="101"/>
      <c r="D231" s="21">
        <f>D222/10</f>
        <v>6.5847999999999995</v>
      </c>
      <c r="E231" s="21">
        <f t="shared" ref="E231:G231" si="35">E222/10</f>
        <v>8.2079999999999984</v>
      </c>
      <c r="F231" s="21">
        <f t="shared" si="35"/>
        <v>79.12700000000001</v>
      </c>
      <c r="G231" s="21">
        <f t="shared" si="35"/>
        <v>417.84900000000005</v>
      </c>
      <c r="H231" s="24"/>
    </row>
    <row r="232" spans="1:13" hidden="1" x14ac:dyDescent="0.25">
      <c r="A232" s="23" t="s">
        <v>130</v>
      </c>
      <c r="B232" s="136"/>
      <c r="C232" s="137"/>
      <c r="D232" s="58">
        <f>77/100*10</f>
        <v>7.7</v>
      </c>
      <c r="E232" s="58">
        <f>79/100*10</f>
        <v>7.9</v>
      </c>
      <c r="F232" s="58">
        <f>335/100*10</f>
        <v>33.5</v>
      </c>
      <c r="G232" s="58">
        <f>2350/100*10</f>
        <v>235</v>
      </c>
      <c r="H232" s="24"/>
    </row>
    <row r="233" spans="1:13" hidden="1" x14ac:dyDescent="0.25">
      <c r="A233" s="23"/>
      <c r="B233" s="73"/>
      <c r="C233" s="74"/>
      <c r="D233" s="58">
        <f>D231-D232</f>
        <v>-1.1152000000000006</v>
      </c>
      <c r="E233" s="58">
        <f t="shared" ref="E233:G233" si="36">E231-E232</f>
        <v>0.30799999999999805</v>
      </c>
      <c r="F233" s="58">
        <f t="shared" si="36"/>
        <v>45.62700000000001</v>
      </c>
      <c r="G233" s="58">
        <f t="shared" si="36"/>
        <v>182.84900000000005</v>
      </c>
      <c r="H233" s="24"/>
    </row>
    <row r="234" spans="1:13" hidden="1" x14ac:dyDescent="0.25">
      <c r="A234" s="23" t="s">
        <v>53</v>
      </c>
      <c r="B234" s="136"/>
      <c r="C234" s="137"/>
      <c r="D234" s="70">
        <f>D233/D232</f>
        <v>-0.14483116883116892</v>
      </c>
      <c r="E234" s="70">
        <f t="shared" ref="E234:G234" si="37">E233/E232</f>
        <v>3.898734177215165E-2</v>
      </c>
      <c r="F234" s="70">
        <f t="shared" si="37"/>
        <v>1.3620000000000003</v>
      </c>
      <c r="G234" s="70">
        <f t="shared" si="37"/>
        <v>0.77808085106382996</v>
      </c>
      <c r="H234" s="24"/>
    </row>
    <row r="235" spans="1:13" hidden="1" x14ac:dyDescent="0.25">
      <c r="A235" s="9" t="s">
        <v>28</v>
      </c>
      <c r="B235" s="115"/>
      <c r="C235" s="116"/>
      <c r="D235" s="59">
        <f>D220+D221+D222</f>
        <v>439.50123085399451</v>
      </c>
      <c r="E235" s="59">
        <f t="shared" ref="E235:G235" si="38">E220+E221+E222</f>
        <v>483.03899035812668</v>
      </c>
      <c r="F235" s="59">
        <f t="shared" si="38"/>
        <v>2547.3272168044077</v>
      </c>
      <c r="G235" s="59">
        <f t="shared" si="38"/>
        <v>16363.804864462811</v>
      </c>
      <c r="H235" s="24"/>
    </row>
    <row r="236" spans="1:13" ht="21" hidden="1" customHeight="1" x14ac:dyDescent="0.25">
      <c r="A236" s="23" t="s">
        <v>131</v>
      </c>
      <c r="B236" s="136"/>
      <c r="C236" s="137"/>
      <c r="D236" s="59">
        <f>D235/10</f>
        <v>43.950123085399454</v>
      </c>
      <c r="E236" s="59">
        <f t="shared" ref="E236:G236" si="39">E235/10</f>
        <v>48.30389903581267</v>
      </c>
      <c r="F236" s="59">
        <f t="shared" si="39"/>
        <v>254.73272168044076</v>
      </c>
      <c r="G236" s="59">
        <f t="shared" si="39"/>
        <v>1636.3804864462811</v>
      </c>
      <c r="H236" s="24"/>
    </row>
    <row r="237" spans="1:13" hidden="1" x14ac:dyDescent="0.25">
      <c r="A237" s="9" t="s">
        <v>44</v>
      </c>
      <c r="B237" s="115"/>
      <c r="C237" s="116"/>
      <c r="D237" s="36">
        <f>77/100*50</f>
        <v>38.5</v>
      </c>
      <c r="E237" s="36">
        <f>79/100*50</f>
        <v>39.5</v>
      </c>
      <c r="F237" s="36">
        <f>335/100*50</f>
        <v>167.5</v>
      </c>
      <c r="G237" s="36">
        <f>2350/100*50</f>
        <v>1175</v>
      </c>
      <c r="H237" s="24"/>
    </row>
    <row r="238" spans="1:13" hidden="1" x14ac:dyDescent="0.25">
      <c r="D238" s="31">
        <f>D236-D237</f>
        <v>5.4501230853994542</v>
      </c>
      <c r="E238" s="31">
        <f t="shared" ref="E238:G238" si="40">E236-E237</f>
        <v>8.8038990358126696</v>
      </c>
      <c r="F238" s="31">
        <f t="shared" si="40"/>
        <v>87.232721680440761</v>
      </c>
      <c r="G238" s="31">
        <f t="shared" si="40"/>
        <v>461.38048644628111</v>
      </c>
    </row>
    <row r="239" spans="1:13" ht="18.75" hidden="1" x14ac:dyDescent="0.3">
      <c r="A239" s="23" t="s">
        <v>53</v>
      </c>
      <c r="B239" s="163"/>
      <c r="C239" s="163"/>
      <c r="D239" s="71">
        <f>D238/D237</f>
        <v>0.14156163858180401</v>
      </c>
      <c r="E239" s="71">
        <f t="shared" ref="E239:G239" si="41">E238/E237</f>
        <v>0.22288351989399163</v>
      </c>
      <c r="F239" s="71">
        <f t="shared" si="41"/>
        <v>0.52079236824143738</v>
      </c>
      <c r="G239" s="71">
        <f t="shared" si="41"/>
        <v>0.39266424378406906</v>
      </c>
      <c r="H239" s="42"/>
    </row>
    <row r="240" spans="1:13" ht="18.75" x14ac:dyDescent="0.25">
      <c r="A240" s="45"/>
      <c r="B240" s="164"/>
      <c r="C240" s="164"/>
      <c r="D240" s="46"/>
      <c r="E240" s="46"/>
      <c r="F240" s="46"/>
      <c r="G240" s="46"/>
      <c r="H240" s="47"/>
    </row>
    <row r="256" spans="3:8" ht="15" x14ac:dyDescent="0.25">
      <c r="C256" s="28"/>
      <c r="D256" s="28"/>
      <c r="E256" s="28"/>
      <c r="F256" s="28"/>
      <c r="G256" s="28"/>
      <c r="H256" s="28"/>
    </row>
    <row r="257" spans="3:8" ht="15" x14ac:dyDescent="0.25">
      <c r="C257" s="28"/>
      <c r="D257" s="28"/>
      <c r="E257" s="28"/>
      <c r="F257" s="28"/>
      <c r="G257" s="28"/>
      <c r="H257" s="28"/>
    </row>
    <row r="266" spans="3:8" ht="15" x14ac:dyDescent="0.25">
      <c r="C266" s="28"/>
      <c r="D266" s="28"/>
      <c r="E266" s="28"/>
      <c r="F266" s="28"/>
      <c r="G266" s="28"/>
      <c r="H266" s="28"/>
    </row>
  </sheetData>
  <mergeCells count="237">
    <mergeCell ref="B239:C239"/>
    <mergeCell ref="B240:C240"/>
    <mergeCell ref="B17:C17"/>
    <mergeCell ref="B13:C13"/>
    <mergeCell ref="B34:C34"/>
    <mergeCell ref="B38:C38"/>
    <mergeCell ref="B55:C55"/>
    <mergeCell ref="B59:C59"/>
    <mergeCell ref="B227:C227"/>
    <mergeCell ref="B228:C228"/>
    <mergeCell ref="B230:C230"/>
    <mergeCell ref="B235:C235"/>
    <mergeCell ref="B236:C236"/>
    <mergeCell ref="B237:C237"/>
    <mergeCell ref="B219:C219"/>
    <mergeCell ref="B220:C220"/>
    <mergeCell ref="B221:C221"/>
    <mergeCell ref="B223:C223"/>
    <mergeCell ref="B224:C224"/>
    <mergeCell ref="B226:C226"/>
    <mergeCell ref="B209:C209"/>
    <mergeCell ref="B210:C210"/>
    <mergeCell ref="B189:C189"/>
    <mergeCell ref="B190:C190"/>
    <mergeCell ref="B211:C211"/>
    <mergeCell ref="B212:C212"/>
    <mergeCell ref="B213:C213"/>
    <mergeCell ref="B214:C214"/>
    <mergeCell ref="B201:C201"/>
    <mergeCell ref="B202:C202"/>
    <mergeCell ref="B203:C203"/>
    <mergeCell ref="B205:C205"/>
    <mergeCell ref="B206:C206"/>
    <mergeCell ref="A207:C207"/>
    <mergeCell ref="B121:C121"/>
    <mergeCell ref="B122:C122"/>
    <mergeCell ref="A123:C123"/>
    <mergeCell ref="B124:C124"/>
    <mergeCell ref="B140:C140"/>
    <mergeCell ref="B144:C144"/>
    <mergeCell ref="B125:C125"/>
    <mergeCell ref="B126:C126"/>
    <mergeCell ref="B127:C127"/>
    <mergeCell ref="B128:C128"/>
    <mergeCell ref="B129:C129"/>
    <mergeCell ref="B130:C130"/>
    <mergeCell ref="A131:C131"/>
    <mergeCell ref="B132:C132"/>
    <mergeCell ref="B133:C133"/>
    <mergeCell ref="B134:C134"/>
    <mergeCell ref="B135:C135"/>
    <mergeCell ref="A136:H136"/>
    <mergeCell ref="A137:C137"/>
    <mergeCell ref="B138:C138"/>
    <mergeCell ref="B139:C139"/>
    <mergeCell ref="B141:C141"/>
    <mergeCell ref="B106:C106"/>
    <mergeCell ref="B107:C107"/>
    <mergeCell ref="B108:C108"/>
    <mergeCell ref="B113:C113"/>
    <mergeCell ref="A114:G114"/>
    <mergeCell ref="A115:C115"/>
    <mergeCell ref="B120:C120"/>
    <mergeCell ref="B99:C99"/>
    <mergeCell ref="A100:C100"/>
    <mergeCell ref="B102:C102"/>
    <mergeCell ref="B103:C103"/>
    <mergeCell ref="B105:C105"/>
    <mergeCell ref="A109:C109"/>
    <mergeCell ref="B110:C110"/>
    <mergeCell ref="B111:C111"/>
    <mergeCell ref="B112:C112"/>
    <mergeCell ref="B116:C116"/>
    <mergeCell ref="B118:C118"/>
    <mergeCell ref="B119:C119"/>
    <mergeCell ref="B117:C117"/>
    <mergeCell ref="B104:C104"/>
    <mergeCell ref="B92:C92"/>
    <mergeCell ref="A93:G93"/>
    <mergeCell ref="A94:C94"/>
    <mergeCell ref="B95:C95"/>
    <mergeCell ref="B96:C96"/>
    <mergeCell ref="B98:C98"/>
    <mergeCell ref="B97:C97"/>
    <mergeCell ref="B101:C101"/>
    <mergeCell ref="B82:C82"/>
    <mergeCell ref="B83:C83"/>
    <mergeCell ref="B84:C84"/>
    <mergeCell ref="B85:C85"/>
    <mergeCell ref="B86:C86"/>
    <mergeCell ref="B87:C87"/>
    <mergeCell ref="A88:C88"/>
    <mergeCell ref="B89:C89"/>
    <mergeCell ref="B90:C90"/>
    <mergeCell ref="B91:C91"/>
    <mergeCell ref="B77:C77"/>
    <mergeCell ref="B78:C78"/>
    <mergeCell ref="B81:C81"/>
    <mergeCell ref="B76:C76"/>
    <mergeCell ref="B80:C80"/>
    <mergeCell ref="B65:C65"/>
    <mergeCell ref="B66:C66"/>
    <mergeCell ref="B71:C71"/>
    <mergeCell ref="A72:G72"/>
    <mergeCell ref="B73:C73"/>
    <mergeCell ref="B74:C74"/>
    <mergeCell ref="A67:C67"/>
    <mergeCell ref="B68:C68"/>
    <mergeCell ref="B69:C69"/>
    <mergeCell ref="B70:C70"/>
    <mergeCell ref="B75:C75"/>
    <mergeCell ref="A58:C58"/>
    <mergeCell ref="B60:C60"/>
    <mergeCell ref="B61:C61"/>
    <mergeCell ref="B62:C62"/>
    <mergeCell ref="B63:C63"/>
    <mergeCell ref="B64:C64"/>
    <mergeCell ref="A51:C51"/>
    <mergeCell ref="B52:C52"/>
    <mergeCell ref="B53:C53"/>
    <mergeCell ref="B54:C54"/>
    <mergeCell ref="B56:C56"/>
    <mergeCell ref="B57:C57"/>
    <mergeCell ref="B41:C41"/>
    <mergeCell ref="B42:C42"/>
    <mergeCell ref="B43:C43"/>
    <mergeCell ref="B44:C44"/>
    <mergeCell ref="B49:C49"/>
    <mergeCell ref="A50:G50"/>
    <mergeCell ref="B33:C33"/>
    <mergeCell ref="B35:C35"/>
    <mergeCell ref="B36:C36"/>
    <mergeCell ref="A37:C37"/>
    <mergeCell ref="B39:C39"/>
    <mergeCell ref="B40:C40"/>
    <mergeCell ref="A45:C45"/>
    <mergeCell ref="B46:C46"/>
    <mergeCell ref="B47:C47"/>
    <mergeCell ref="B48:C48"/>
    <mergeCell ref="B23:C23"/>
    <mergeCell ref="B28:C28"/>
    <mergeCell ref="A29:G29"/>
    <mergeCell ref="A30:C30"/>
    <mergeCell ref="B31:C31"/>
    <mergeCell ref="B32:C32"/>
    <mergeCell ref="A16:C16"/>
    <mergeCell ref="B18:C18"/>
    <mergeCell ref="B19:C19"/>
    <mergeCell ref="B20:C20"/>
    <mergeCell ref="B21:C21"/>
    <mergeCell ref="B22:C22"/>
    <mergeCell ref="A24:C24"/>
    <mergeCell ref="B25:C25"/>
    <mergeCell ref="B26:C26"/>
    <mergeCell ref="B27:C27"/>
    <mergeCell ref="A9:G9"/>
    <mergeCell ref="A10:C10"/>
    <mergeCell ref="B11:C11"/>
    <mergeCell ref="B12:C12"/>
    <mergeCell ref="B14:C14"/>
    <mergeCell ref="B15:C15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A195:C195"/>
    <mergeCell ref="B196:C196"/>
    <mergeCell ref="B158:C158"/>
    <mergeCell ref="B159:C159"/>
    <mergeCell ref="B162:C162"/>
    <mergeCell ref="B163:C163"/>
    <mergeCell ref="A164:C164"/>
    <mergeCell ref="B166:C166"/>
    <mergeCell ref="B155:C155"/>
    <mergeCell ref="A156:G156"/>
    <mergeCell ref="A157:C157"/>
    <mergeCell ref="B160:C160"/>
    <mergeCell ref="B161:C161"/>
    <mergeCell ref="B165:C165"/>
    <mergeCell ref="B177:C177"/>
    <mergeCell ref="A178:G178"/>
    <mergeCell ref="A179:C179"/>
    <mergeCell ref="B180:C180"/>
    <mergeCell ref="B181:C181"/>
    <mergeCell ref="B182:C182"/>
    <mergeCell ref="B167:C167"/>
    <mergeCell ref="B168:C168"/>
    <mergeCell ref="B169:C169"/>
    <mergeCell ref="B170:C170"/>
    <mergeCell ref="B152:C152"/>
    <mergeCell ref="B153:C153"/>
    <mergeCell ref="B154:C154"/>
    <mergeCell ref="A173:C173"/>
    <mergeCell ref="B174:C174"/>
    <mergeCell ref="B175:C175"/>
    <mergeCell ref="B176:C176"/>
    <mergeCell ref="B171:C171"/>
    <mergeCell ref="B172:C172"/>
    <mergeCell ref="B148:C148"/>
    <mergeCell ref="B149:C149"/>
    <mergeCell ref="A151:C151"/>
    <mergeCell ref="B142:C142"/>
    <mergeCell ref="A143:C143"/>
    <mergeCell ref="B145:C145"/>
    <mergeCell ref="B146:C146"/>
    <mergeCell ref="B147:C147"/>
    <mergeCell ref="B150:C150"/>
    <mergeCell ref="B234:C234"/>
    <mergeCell ref="A215:C215"/>
    <mergeCell ref="B216:C216"/>
    <mergeCell ref="B217:C217"/>
    <mergeCell ref="B218:C218"/>
    <mergeCell ref="B222:C222"/>
    <mergeCell ref="B231:C231"/>
    <mergeCell ref="B232:C232"/>
    <mergeCell ref="B183:C183"/>
    <mergeCell ref="B187:C187"/>
    <mergeCell ref="B208:C208"/>
    <mergeCell ref="B204:C204"/>
    <mergeCell ref="B197:C197"/>
    <mergeCell ref="B198:C198"/>
    <mergeCell ref="B191:C191"/>
    <mergeCell ref="B192:C192"/>
    <mergeCell ref="B193:C193"/>
    <mergeCell ref="B194:C194"/>
    <mergeCell ref="B199:C199"/>
    <mergeCell ref="A200:H200"/>
    <mergeCell ref="B184:C184"/>
    <mergeCell ref="B185:C185"/>
    <mergeCell ref="A186:C186"/>
    <mergeCell ref="B188:C188"/>
  </mergeCells>
  <pageMargins left="0.7" right="0.7" top="0.75" bottom="0.75" header="0.3" footer="0.3"/>
  <pageSetup paperSize="9" scale="94" fitToHeight="0" orientation="landscape" r:id="rId1"/>
  <rowBreaks count="9" manualBreakCount="9">
    <brk id="28" max="16383" man="1"/>
    <brk id="49" max="16383" man="1"/>
    <brk id="71" max="16383" man="1"/>
    <brk id="92" max="16383" man="1"/>
    <brk id="113" max="16383" man="1"/>
    <brk id="135" max="16383" man="1"/>
    <brk id="155" max="16383" man="1"/>
    <brk id="177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5 КЛАСС</vt:lpstr>
      <vt:lpstr>платное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2022-10-28T06:26:46Z</cp:lastPrinted>
  <dcterms:created xsi:type="dcterms:W3CDTF">2021-04-22T06:25:36Z</dcterms:created>
  <dcterms:modified xsi:type="dcterms:W3CDTF">2022-11-17T07:41:18Z</dcterms:modified>
</cp:coreProperties>
</file>